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saveExternalLinkValues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unicef-my.sharepoint.com/personal/dkhatiwada_unicef_org/Documents/Durga projects/Interagency collaboration/PDCAAS/New folder/"/>
    </mc:Choice>
  </mc:AlternateContent>
  <xr:revisionPtr revIDLastSave="0" documentId="8_{B1B9FD56-C1A5-42E0-B91B-DA6C0B3C8564}" xr6:coauthVersionLast="47" xr6:coauthVersionMax="47" xr10:uidLastSave="{00000000-0000-0000-0000-000000000000}"/>
  <workbookProtection workbookAlgorithmName="SHA-512" workbookHashValue="b14/O4EXX3RVh0g7iEFw4hIgND6XyMmlXr/72+sNOfb7rIAer1Akj/XdgJ+xNBfaoo1WxUEBDoNJ0uh/m/1aIg==" workbookSaltValue="Yf0Y3eSC9WZvRiujDrLyOw==" workbookSpinCount="100000" lockStructure="1"/>
  <bookViews>
    <workbookView xWindow="28680" yWindow="-120" windowWidth="29040" windowHeight="15840" tabRatio="579" xr2:uid="{00000000-000D-0000-FFFF-FFFF00000000}"/>
  </bookViews>
  <sheets>
    <sheet name="RUTF PDCAAS CALCULATOR" sheetId="55" r:id="rId1"/>
    <sheet name="AA values for PDCAAS" sheetId="59" state="hidden" r:id="rId2"/>
    <sheet name="AA data base feeder" sheetId="58" state="hidden" r:id="rId3"/>
  </sheets>
  <definedNames>
    <definedName name="_xlnm._FilterDatabase" localSheetId="2" hidden="1">'AA data base feeder'!$A$2:$Q$119</definedName>
    <definedName name="AA_VALUES_PDCAAS">'AA values for PDCAAS'!$A$3:$Y$150</definedName>
    <definedName name="added_aa_composition">'RUTF PDCAAS CALCULATOR'!$AC$29:$AH$35</definedName>
    <definedName name="Added_Amino_acid">'RUTF PDCAAS CALCULATOR'!$AC$29:$AC$35</definedName>
    <definedName name="list_ingredients">'RUTF PDCAAS CALCULATOR'!$E$30:$E$57</definedName>
    <definedName name="list_ingredients_PDCAAS">'AA values for PDCAAS'!$A$2:$A$150</definedName>
    <definedName name="manuf_formula">#REF!</definedName>
    <definedName name="_xlnm.Print_Area" localSheetId="0">'RUTF PDCAAS CALCULATOR'!$A$1:$Z$71</definedName>
    <definedName name="specvalueF100">#REF!</definedName>
    <definedName name="specvalueF75">#REF!</definedName>
    <definedName name="summary_spec_contaminants">#REF!</definedName>
    <definedName name="table">#REF!</definedName>
    <definedName name="table_compo">#REF!</definedName>
    <definedName name="table_F100">#REF!</definedName>
    <definedName name="table_F75">#REF!</definedName>
    <definedName name="table_PTWI">#REF!</definedName>
    <definedName name="VALUE_FOR_SPECF75">#REF!</definedName>
    <definedName name="VALUEFORSPEC_F100">#REF!</definedName>
    <definedName name="VALUEFORSPEC_F75">#REF!</definedName>
  </definedNames>
  <calcPr calcId="191028"/>
  <pivotCaches>
    <pivotCache cacheId="380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55" l="1"/>
  <c r="I31" i="55"/>
  <c r="J31" i="55" s="1"/>
  <c r="J39" i="55"/>
  <c r="I33" i="55"/>
  <c r="O7" i="55" l="1"/>
  <c r="R7" i="55" s="1"/>
  <c r="S7" i="55" s="1"/>
  <c r="O41" i="55"/>
  <c r="R41" i="55" s="1"/>
  <c r="O42" i="55"/>
  <c r="R42" i="55" s="1"/>
  <c r="O43" i="55"/>
  <c r="R43" i="55" s="1"/>
  <c r="O44" i="55"/>
  <c r="R44" i="55" s="1"/>
  <c r="O45" i="55"/>
  <c r="R45" i="55" s="1"/>
  <c r="O46" i="55"/>
  <c r="R46" i="55" s="1"/>
  <c r="N32" i="55"/>
  <c r="N33" i="55"/>
  <c r="N34" i="55"/>
  <c r="N36" i="55"/>
  <c r="N37" i="55"/>
  <c r="N38" i="55"/>
  <c r="N39" i="55"/>
  <c r="N40" i="55"/>
  <c r="N31" i="55"/>
  <c r="M37" i="55"/>
  <c r="M38" i="55"/>
  <c r="M39" i="55"/>
  <c r="M40" i="55"/>
  <c r="L37" i="55"/>
  <c r="L38" i="55"/>
  <c r="L39" i="55"/>
  <c r="L40" i="55"/>
  <c r="K37" i="55"/>
  <c r="K38" i="55"/>
  <c r="K39" i="55"/>
  <c r="K40" i="55"/>
  <c r="J37" i="55"/>
  <c r="J38" i="55"/>
  <c r="J40" i="55"/>
  <c r="I32" i="55"/>
  <c r="J32" i="55" s="1"/>
  <c r="J33" i="55"/>
  <c r="I34" i="55"/>
  <c r="O34" i="55" s="1"/>
  <c r="I35" i="55"/>
  <c r="J35" i="55" s="1"/>
  <c r="I36" i="55"/>
  <c r="L36" i="55" s="1"/>
  <c r="I37" i="55"/>
  <c r="O37" i="55" s="1"/>
  <c r="I38" i="55"/>
  <c r="O38" i="55" s="1"/>
  <c r="I39" i="55"/>
  <c r="O39" i="55" s="1"/>
  <c r="I40" i="55"/>
  <c r="O40" i="55" s="1"/>
  <c r="K31" i="55"/>
  <c r="Q52" i="55"/>
  <c r="Q42" i="55"/>
  <c r="Q43" i="55"/>
  <c r="Q47" i="55"/>
  <c r="Q48" i="55"/>
  <c r="Q49" i="55"/>
  <c r="Q50" i="55"/>
  <c r="Q51" i="55"/>
  <c r="Q53" i="55"/>
  <c r="Q54" i="55"/>
  <c r="F58" i="55"/>
  <c r="K42" i="55"/>
  <c r="J41" i="55"/>
  <c r="Q44" i="55"/>
  <c r="Q45" i="55"/>
  <c r="Q35" i="55"/>
  <c r="Q36" i="55"/>
  <c r="Q37" i="55"/>
  <c r="Q38" i="55"/>
  <c r="Q39" i="55"/>
  <c r="Q40" i="55"/>
  <c r="Q41" i="55"/>
  <c r="Q46" i="55"/>
  <c r="I11" i="55"/>
  <c r="Q32" i="55"/>
  <c r="Q33" i="55"/>
  <c r="Q34" i="55"/>
  <c r="Q56" i="55"/>
  <c r="Q55" i="55"/>
  <c r="Q57" i="55"/>
  <c r="Q31" i="55"/>
  <c r="O8" i="55"/>
  <c r="R8" i="55" s="1"/>
  <c r="G42" i="55" l="1"/>
  <c r="G31" i="55"/>
  <c r="L31" i="55"/>
  <c r="J34" i="55"/>
  <c r="R38" i="55"/>
  <c r="U38" i="55" s="1"/>
  <c r="R40" i="55"/>
  <c r="V40" i="55" s="1"/>
  <c r="R39" i="55"/>
  <c r="U39" i="55" s="1"/>
  <c r="S41" i="55"/>
  <c r="R37" i="55"/>
  <c r="V37" i="55" s="1"/>
  <c r="R34" i="55"/>
  <c r="L35" i="55"/>
  <c r="L34" i="55"/>
  <c r="M34" i="55"/>
  <c r="I58" i="55"/>
  <c r="M35" i="55"/>
  <c r="K35" i="55"/>
  <c r="K34" i="55"/>
  <c r="M31" i="55"/>
  <c r="O33" i="55"/>
  <c r="R33" i="55" s="1"/>
  <c r="S33" i="55" s="1"/>
  <c r="S46" i="55"/>
  <c r="T46" i="55"/>
  <c r="U46" i="55"/>
  <c r="V46" i="55"/>
  <c r="S44" i="55"/>
  <c r="T44" i="55"/>
  <c r="U44" i="55"/>
  <c r="V44" i="55"/>
  <c r="S43" i="55"/>
  <c r="T43" i="55"/>
  <c r="U43" i="55"/>
  <c r="V43" i="55"/>
  <c r="S42" i="55"/>
  <c r="T42" i="55"/>
  <c r="U42" i="55"/>
  <c r="V42" i="55"/>
  <c r="K32" i="55"/>
  <c r="O32" i="55"/>
  <c r="R32" i="55" s="1"/>
  <c r="V41" i="55"/>
  <c r="U41" i="55"/>
  <c r="T41" i="55"/>
  <c r="O31" i="55"/>
  <c r="V45" i="55"/>
  <c r="U45" i="55"/>
  <c r="T45" i="55"/>
  <c r="O36" i="55"/>
  <c r="R36" i="55" s="1"/>
  <c r="L32" i="55"/>
  <c r="M32" i="55"/>
  <c r="O35" i="55"/>
  <c r="R35" i="55" s="1"/>
  <c r="G49" i="55"/>
  <c r="G57" i="55"/>
  <c r="G56" i="55"/>
  <c r="G51" i="55"/>
  <c r="G43" i="55"/>
  <c r="G48" i="55"/>
  <c r="G41" i="55"/>
  <c r="G54" i="55"/>
  <c r="G46" i="55"/>
  <c r="G53" i="55"/>
  <c r="G45" i="55"/>
  <c r="G55" i="55"/>
  <c r="G47" i="55"/>
  <c r="G52" i="55"/>
  <c r="G44" i="55"/>
  <c r="G50" i="55"/>
  <c r="L33" i="55"/>
  <c r="K33" i="55"/>
  <c r="M33" i="55"/>
  <c r="M36" i="55"/>
  <c r="K36" i="55"/>
  <c r="J36" i="55"/>
  <c r="G35" i="55"/>
  <c r="G34" i="55"/>
  <c r="D34" i="55" s="1"/>
  <c r="G40" i="55"/>
  <c r="D40" i="55" s="1"/>
  <c r="G39" i="55"/>
  <c r="G33" i="55"/>
  <c r="D33" i="55" s="1"/>
  <c r="G32" i="55"/>
  <c r="D32" i="55" s="1"/>
  <c r="G38" i="55"/>
  <c r="D38" i="55" s="1"/>
  <c r="G37" i="55"/>
  <c r="G36" i="55"/>
  <c r="D36" i="55" s="1"/>
  <c r="T38" i="55" l="1"/>
  <c r="S38" i="55"/>
  <c r="V38" i="55"/>
  <c r="U40" i="55"/>
  <c r="V39" i="55"/>
  <c r="T40" i="55"/>
  <c r="T34" i="55"/>
  <c r="T39" i="55"/>
  <c r="S40" i="55"/>
  <c r="U37" i="55"/>
  <c r="S37" i="55"/>
  <c r="S39" i="55"/>
  <c r="J58" i="55"/>
  <c r="T37" i="55"/>
  <c r="K58" i="55"/>
  <c r="U34" i="55"/>
  <c r="R31" i="55"/>
  <c r="O58" i="55"/>
  <c r="E77" i="55" s="1"/>
  <c r="S34" i="55"/>
  <c r="V34" i="55"/>
  <c r="T33" i="55"/>
  <c r="M58" i="55"/>
  <c r="U33" i="55"/>
  <c r="L58" i="55"/>
  <c r="V33" i="55"/>
  <c r="S35" i="55"/>
  <c r="T35" i="55"/>
  <c r="U35" i="55"/>
  <c r="V35" i="55"/>
  <c r="S36" i="55"/>
  <c r="T36" i="55"/>
  <c r="U36" i="55"/>
  <c r="V36" i="55"/>
  <c r="T32" i="55"/>
  <c r="U32" i="55"/>
  <c r="V32" i="55"/>
  <c r="S32" i="55"/>
  <c r="D35" i="55"/>
  <c r="D31" i="55"/>
  <c r="D39" i="55"/>
  <c r="D37" i="55"/>
  <c r="S31" i="55" l="1"/>
  <c r="R58" i="55"/>
  <c r="V31" i="55"/>
  <c r="V58" i="55" s="1"/>
  <c r="U31" i="55"/>
  <c r="U58" i="55" s="1"/>
  <c r="T31" i="55"/>
  <c r="T58" i="55" s="1"/>
  <c r="E78" i="55" l="1"/>
  <c r="G58" i="55" l="1"/>
  <c r="N11" i="55"/>
  <c r="M11" i="55"/>
  <c r="L11" i="55"/>
  <c r="K11" i="55"/>
  <c r="J11" i="55"/>
  <c r="G11" i="55"/>
  <c r="O9" i="55"/>
  <c r="R9" i="55" s="1"/>
  <c r="V9" i="55" s="1"/>
  <c r="T8" i="55"/>
  <c r="V7" i="55"/>
  <c r="F74" i="55" l="1"/>
  <c r="G74" i="55" s="1"/>
  <c r="O11" i="55"/>
  <c r="T7" i="55"/>
  <c r="U7" i="55"/>
  <c r="U9" i="55"/>
  <c r="S8" i="55"/>
  <c r="V8" i="55"/>
  <c r="V11" i="55" s="1"/>
  <c r="U8" i="55"/>
  <c r="R11" i="55"/>
  <c r="S9" i="55"/>
  <c r="T9" i="55"/>
  <c r="V15" i="55" l="1"/>
  <c r="V13" i="55"/>
  <c r="V19" i="55" s="1"/>
  <c r="U11" i="55"/>
  <c r="U13" i="55" s="1"/>
  <c r="U21" i="55" s="1"/>
  <c r="T11" i="55"/>
  <c r="T13" i="55" s="1"/>
  <c r="S11" i="55"/>
  <c r="S13" i="55" s="1"/>
  <c r="S19" i="55" s="1"/>
  <c r="F73" i="55" l="1"/>
  <c r="G73" i="55" s="1"/>
  <c r="V62" i="55"/>
  <c r="E79" i="55" s="1"/>
  <c r="V22" i="55"/>
  <c r="V21" i="55"/>
  <c r="V20" i="55"/>
  <c r="S20" i="55"/>
  <c r="S22" i="55"/>
  <c r="S21" i="55"/>
  <c r="U20" i="55"/>
  <c r="U19" i="55"/>
  <c r="U22" i="55"/>
  <c r="T22" i="55"/>
  <c r="T19" i="55"/>
  <c r="T20" i="55"/>
  <c r="T21" i="55"/>
  <c r="W19" i="55" l="1"/>
  <c r="X19" i="55" s="1"/>
  <c r="W22" i="55"/>
  <c r="X22" i="55" s="1"/>
  <c r="W21" i="55"/>
  <c r="X21" i="55" s="1"/>
  <c r="W20" i="55"/>
  <c r="X20" i="55" s="1"/>
  <c r="V60" i="55" l="1"/>
  <c r="U60" i="55"/>
  <c r="T60" i="55"/>
  <c r="U69" i="55" l="1"/>
  <c r="U68" i="55"/>
  <c r="U70" i="55"/>
  <c r="G79" i="55" s="1"/>
  <c r="U67" i="55"/>
  <c r="U66" i="55"/>
  <c r="V70" i="55"/>
  <c r="G80" i="55" s="1"/>
  <c r="V69" i="55"/>
  <c r="V67" i="55"/>
  <c r="V66" i="55"/>
  <c r="V68" i="55"/>
  <c r="T68" i="55"/>
  <c r="T69" i="55"/>
  <c r="T67" i="55"/>
  <c r="T66" i="55"/>
  <c r="T70" i="55"/>
  <c r="G78" i="55" s="1"/>
  <c r="S45" i="55"/>
  <c r="S58" i="55" s="1"/>
  <c r="S60" i="55" s="1"/>
  <c r="S70" i="55" l="1"/>
  <c r="S69" i="55"/>
  <c r="W69" i="55" s="1"/>
  <c r="X69" i="55" s="1"/>
  <c r="S68" i="55"/>
  <c r="W68" i="55" s="1"/>
  <c r="X68" i="55" s="1"/>
  <c r="S66" i="55"/>
  <c r="W66" i="55" s="1"/>
  <c r="X66" i="55" s="1"/>
  <c r="S67" i="55"/>
  <c r="W67" i="55" s="1"/>
  <c r="X67" i="55" s="1"/>
  <c r="W70" i="55" l="1"/>
  <c r="X70" i="55" s="1"/>
  <c r="F72" i="55" s="1"/>
  <c r="G72" i="55" s="1"/>
  <c r="G77" i="55"/>
  <c r="E80" i="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Odile CARON</author>
  </authors>
  <commentList>
    <comment ref="K5" authorId="0" shapeId="0" xr:uid="{60EE7DD9-B1AB-4CB2-86D8-E2ABB8D92132}">
      <text>
        <r>
          <rPr>
            <b/>
            <sz val="8"/>
            <color indexed="81"/>
            <rFont val="Tahoma"/>
            <family val="2"/>
          </rPr>
          <t>Odile CARON:</t>
        </r>
        <r>
          <rPr>
            <sz val="8"/>
            <color indexed="81"/>
            <rFont val="Tahoma"/>
            <family val="2"/>
          </rPr>
          <t xml:space="preserve">
Sulfur amino acids</t>
        </r>
      </text>
    </comment>
    <comment ref="T5" authorId="0" shapeId="0" xr:uid="{C6FB09B0-E01B-4DB5-B7EF-AAF812563239}">
      <text>
        <r>
          <rPr>
            <b/>
            <sz val="8"/>
            <color indexed="81"/>
            <rFont val="Tahoma"/>
            <family val="2"/>
          </rPr>
          <t>Odile CARON:</t>
        </r>
        <r>
          <rPr>
            <sz val="8"/>
            <color indexed="81"/>
            <rFont val="Tahoma"/>
            <family val="2"/>
          </rPr>
          <t xml:space="preserve">
Sulfur amino acids</t>
        </r>
      </text>
    </comment>
    <comment ref="Q13" authorId="0" shapeId="0" xr:uid="{67A9E4CC-515F-446F-9A36-BB08BB9CAE85}">
      <text>
        <r>
          <rPr>
            <b/>
            <sz val="8"/>
            <color indexed="81"/>
            <rFont val="Tahoma"/>
            <family val="2"/>
          </rPr>
          <t>Odile CARON:</t>
        </r>
        <r>
          <rPr>
            <sz val="8"/>
            <color indexed="81"/>
            <rFont val="Tahoma"/>
            <family val="2"/>
          </rPr>
          <t xml:space="preserve">
total AA/P</t>
        </r>
      </text>
    </comment>
  </commentList>
</comments>
</file>

<file path=xl/sharedStrings.xml><?xml version="1.0" encoding="utf-8"?>
<sst xmlns="http://schemas.openxmlformats.org/spreadsheetml/2006/main" count="696" uniqueCount="326">
  <si>
    <t>EXEMPLE:   FAO  2007 Report Table 6 p 100</t>
  </si>
  <si>
    <t>Calculation of PDCAAS value for a mixture of wheat, chickpea and milk powder</t>
  </si>
  <si>
    <t>ANALYTICAL DATA</t>
  </si>
  <si>
    <t>DIGESTIBLE QUANTITY IN MIXTURE</t>
  </si>
  <si>
    <t>Weights</t>
  </si>
  <si>
    <t>Protein g/100g</t>
  </si>
  <si>
    <r>
      <t xml:space="preserve">Lysine
</t>
    </r>
    <r>
      <rPr>
        <b/>
        <sz val="9"/>
        <rFont val="Arial"/>
        <family val="2"/>
      </rPr>
      <t>mg/g protein</t>
    </r>
  </si>
  <si>
    <r>
      <t xml:space="preserve">SAA 
</t>
    </r>
    <r>
      <rPr>
        <b/>
        <sz val="9"/>
        <rFont val="Arial"/>
        <family val="2"/>
      </rPr>
      <t>mg/g protein</t>
    </r>
  </si>
  <si>
    <r>
      <t xml:space="preserve">Threronine </t>
    </r>
    <r>
      <rPr>
        <b/>
        <sz val="9"/>
        <rFont val="Arial"/>
        <family val="2"/>
      </rPr>
      <t>mg/g protein</t>
    </r>
  </si>
  <si>
    <r>
      <t xml:space="preserve">Tryptophan </t>
    </r>
    <r>
      <rPr>
        <b/>
        <sz val="9"/>
        <rFont val="Arial"/>
        <family val="2"/>
      </rPr>
      <t>mg/g protein</t>
    </r>
  </si>
  <si>
    <t xml:space="preserve">Digestibility </t>
  </si>
  <si>
    <t>Proteins total 
(for mixture)</t>
  </si>
  <si>
    <t>Proteins digest g</t>
  </si>
  <si>
    <t>Ingredients</t>
  </si>
  <si>
    <t>A</t>
  </si>
  <si>
    <t>B</t>
  </si>
  <si>
    <t>C</t>
  </si>
  <si>
    <t>D</t>
  </si>
  <si>
    <t>E</t>
  </si>
  <si>
    <t>F</t>
  </si>
  <si>
    <t>G</t>
  </si>
  <si>
    <t>prot=AxB/100</t>
  </si>
  <si>
    <t>P=prot*G</t>
  </si>
  <si>
    <t>PxC</t>
  </si>
  <si>
    <t>PxD</t>
  </si>
  <si>
    <t>PxE</t>
  </si>
  <si>
    <t>PxF</t>
  </si>
  <si>
    <t>Wheat</t>
  </si>
  <si>
    <t>Chickpea</t>
  </si>
  <si>
    <t>Milk Powder</t>
  </si>
  <si>
    <t>Total</t>
  </si>
  <si>
    <t>AA total (mg/g prot)</t>
  </si>
  <si>
    <r>
      <t>Weighed average digestibility</t>
    </r>
    <r>
      <rPr>
        <b/>
        <sz val="9"/>
        <rFont val="Arial"/>
        <family val="2"/>
      </rPr>
      <t xml:space="preserve"> (sum of digestible protein/total protein)</t>
    </r>
  </si>
  <si>
    <t>REFERENCE VALUES/AGE GROUP (mg/g protein)</t>
  </si>
  <si>
    <t>AMINO ACID SCORE FOR MIXTURE (AA total/ref value)</t>
  </si>
  <si>
    <t>PDCAAS</t>
  </si>
  <si>
    <t>Lys mg/g</t>
  </si>
  <si>
    <t>SAA (mg/g)</t>
  </si>
  <si>
    <t>Threro (mg/g)</t>
  </si>
  <si>
    <t>Trypto (mg/g)</t>
  </si>
  <si>
    <t xml:space="preserve">Lys </t>
  </si>
  <si>
    <t xml:space="preserve">SAA </t>
  </si>
  <si>
    <t xml:space="preserve">Threo </t>
  </si>
  <si>
    <t xml:space="preserve">Trypto </t>
  </si>
  <si>
    <t>Min</t>
  </si>
  <si>
    <t>(lowest score x disgestibility)</t>
  </si>
  <si>
    <t>Infants (0.5y)</t>
  </si>
  <si>
    <t>Pre school (1-2 y)</t>
  </si>
  <si>
    <t>Older children &amp; adolescents (4-18y)</t>
  </si>
  <si>
    <t>Adults (&gt;18y)</t>
  </si>
  <si>
    <r>
      <t>Calculation of PDCAAS value for OTHER PRODUCT -</t>
    </r>
    <r>
      <rPr>
        <b/>
        <sz val="22"/>
        <color rgb="FFFF0000"/>
        <rFont val="Arial"/>
        <family val="2"/>
      </rPr>
      <t xml:space="preserve"> UPDATE 2022: addition of RUTF catch-up growth</t>
    </r>
  </si>
  <si>
    <t xml:space="preserve">                   Calculation of PDCAAS value for RUTF (Version:1.1)
 (with catch-up growth reference values)</t>
  </si>
  <si>
    <t>please fill only the yellow cells (calculation done automatically)</t>
  </si>
  <si>
    <t>no</t>
  </si>
  <si>
    <t>dairy?</t>
  </si>
  <si>
    <t>Ingredients (select from list)</t>
  </si>
  <si>
    <t>QUANTITY 
-please use the 
SAME UNIT for ALL ingredients-
(eg kg per mix)</t>
  </si>
  <si>
    <t>formula (%)</t>
  </si>
  <si>
    <r>
      <t xml:space="preserve">Threonine </t>
    </r>
    <r>
      <rPr>
        <b/>
        <sz val="9"/>
        <rFont val="Arial"/>
        <family val="2"/>
      </rPr>
      <t>mg/g protein</t>
    </r>
  </si>
  <si>
    <t>Proteins total for mixture
(same unit as data entry)</t>
  </si>
  <si>
    <t>total quantity digestable protein</t>
  </si>
  <si>
    <r>
      <t>LYS /total qty digestable protein</t>
    </r>
    <r>
      <rPr>
        <b/>
        <vertAlign val="superscript"/>
        <sz val="10"/>
        <rFont val="Arial"/>
        <family val="2"/>
      </rPr>
      <t>3</t>
    </r>
  </si>
  <si>
    <r>
      <t>SAA /total qty digestable protein</t>
    </r>
    <r>
      <rPr>
        <b/>
        <vertAlign val="superscript"/>
        <sz val="10"/>
        <rFont val="Arial"/>
        <family val="2"/>
      </rPr>
      <t>3</t>
    </r>
  </si>
  <si>
    <r>
      <t>THR /total qty digestable protein</t>
    </r>
    <r>
      <rPr>
        <b/>
        <vertAlign val="superscript"/>
        <sz val="10"/>
        <rFont val="Arial"/>
        <family val="2"/>
      </rPr>
      <t>3</t>
    </r>
  </si>
  <si>
    <r>
      <t>TRP /total qty digestable protein</t>
    </r>
    <r>
      <rPr>
        <b/>
        <vertAlign val="superscript"/>
        <sz val="10"/>
        <rFont val="Arial"/>
        <family val="2"/>
      </rPr>
      <t>3</t>
    </r>
  </si>
  <si>
    <t>PROTEIN SOURCE
INGREDIENTS</t>
  </si>
  <si>
    <t>Corn, Con flour, yellow Kernel, raw (Japan)</t>
  </si>
  <si>
    <t>Sorghum, milled grain, raw (Japan)</t>
  </si>
  <si>
    <t>Soya, Defatted soya flour, Toasted (India)</t>
  </si>
  <si>
    <t>Soya, flour, full fat (USA)</t>
  </si>
  <si>
    <t>Whey, Protein Concentrate(WPC 80) (USA)</t>
  </si>
  <si>
    <t>Whey, acid, dry</t>
  </si>
  <si>
    <t>ADDED 
AMINO ACIDS</t>
  </si>
  <si>
    <t>Amino acid: Lysine (LYS)</t>
  </si>
  <si>
    <t>Amino acid: SAA (combined methionine+ Cysteine)</t>
  </si>
  <si>
    <t>Amino acid: methionine</t>
  </si>
  <si>
    <t>Amino acid: Cysteine</t>
  </si>
  <si>
    <t>Amino acid: Threonine</t>
  </si>
  <si>
    <t>Amino acid: Tryptophan</t>
  </si>
  <si>
    <t>OTHER
 INGREDIENTS</t>
  </si>
  <si>
    <t>Sugar</t>
  </si>
  <si>
    <t>N/A</t>
  </si>
  <si>
    <t>Vitamin premix</t>
  </si>
  <si>
    <t>Mineral premix</t>
  </si>
  <si>
    <t>Non hydrogenated vegetable oil blend</t>
  </si>
  <si>
    <t>Palm oil/Soy oil</t>
  </si>
  <si>
    <t>Stabilizer</t>
  </si>
  <si>
    <t>additive</t>
  </si>
  <si>
    <t>Maltodextrin</t>
  </si>
  <si>
    <t>Antioxidant</t>
  </si>
  <si>
    <t>Lactose</t>
  </si>
  <si>
    <t>other (precise ingredient)</t>
  </si>
  <si>
    <r>
      <t>AA total ratio / total prot*10</t>
    </r>
    <r>
      <rPr>
        <b/>
        <vertAlign val="superscript"/>
        <sz val="10"/>
        <rFont val="Arial"/>
        <family val="2"/>
      </rPr>
      <t>3</t>
    </r>
  </si>
  <si>
    <r>
      <t>Lys (/10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
(eg mg/g)</t>
    </r>
  </si>
  <si>
    <r>
      <t>SAA /10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
(eg mg/g)</t>
    </r>
  </si>
  <si>
    <r>
      <t>Threro 
/10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
(eg mg/g)</t>
    </r>
  </si>
  <si>
    <r>
      <t>Trypto 
/10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
(eg mg/g)</t>
    </r>
  </si>
  <si>
    <t>RUTF (Catch-up growth)</t>
  </si>
  <si>
    <r>
      <t>Data Source: Ingredient (USA)..USDA, Ingredient (DK).. Fooddata.dk, Ingredient (Japan)… Japan food database, Ingredients(Australia)…Australian food database, Ingredient (India/Europe/USA</t>
    </r>
    <r>
      <rPr>
        <vertAlign val="subscript"/>
        <sz val="8"/>
        <color theme="0"/>
        <rFont val="Arial"/>
        <family val="2"/>
      </rPr>
      <t>e/</t>
    </r>
    <r>
      <rPr>
        <sz val="8"/>
        <color theme="0"/>
        <rFont val="Arial"/>
        <family val="2"/>
      </rPr>
      <t xml:space="preserve"> Argentina/Africa)….Supplier specific,. Nitrogen-to-ptotein conversion factor (N=6.25) when not available</t>
    </r>
  </si>
  <si>
    <t xml:space="preserve"> Dairy protein </t>
  </si>
  <si>
    <t>Added sugar (g/100g)</t>
  </si>
  <si>
    <t>Detailled report</t>
  </si>
  <si>
    <t>Amino acid score</t>
  </si>
  <si>
    <t>Total Protein (g/100g)</t>
  </si>
  <si>
    <t>LYS</t>
  </si>
  <si>
    <t xml:space="preserve"> Digestible protein</t>
  </si>
  <si>
    <t>SAA</t>
  </si>
  <si>
    <t>Weighted digestibility</t>
  </si>
  <si>
    <t>THR</t>
  </si>
  <si>
    <t>TRP</t>
  </si>
  <si>
    <t>odile.caron@london.msf.org; dkhatiwada@unicef.org</t>
  </si>
  <si>
    <t>suitable 
for RUTF?</t>
  </si>
  <si>
    <t>yes</t>
  </si>
  <si>
    <t>Int. standard available?</t>
  </si>
  <si>
    <t>(All)</t>
  </si>
  <si>
    <t>Max of dairy</t>
  </si>
  <si>
    <t>Average of Protein content (g)</t>
  </si>
  <si>
    <t>Count of Protein content (g)</t>
  </si>
  <si>
    <t>Min of Protein content (g)</t>
  </si>
  <si>
    <t>Max of Protein content (g)</t>
  </si>
  <si>
    <t>Average of Lysine</t>
  </si>
  <si>
    <t>Count of Lysine</t>
  </si>
  <si>
    <t>Min of Lysine3</t>
  </si>
  <si>
    <t>Max of Lysine2</t>
  </si>
  <si>
    <t>Average of SAA (Methionine+Cysteine)</t>
  </si>
  <si>
    <t>Min of SAA (Methionine+Cysteine)</t>
  </si>
  <si>
    <t>Max of SAA (Methionine+Cysteine)2</t>
  </si>
  <si>
    <t>Sum of SAA (Methionine+Cysteine)3</t>
  </si>
  <si>
    <t>Average of Threonine</t>
  </si>
  <si>
    <t>Count of Threonine</t>
  </si>
  <si>
    <t>Min of Threonine3</t>
  </si>
  <si>
    <t>Max of Threonine</t>
  </si>
  <si>
    <t>Average of Tryptophan</t>
  </si>
  <si>
    <t>Count of Tryptophan</t>
  </si>
  <si>
    <t>Min of Tryptophan</t>
  </si>
  <si>
    <t>Max of Tryptophan</t>
  </si>
  <si>
    <t>Average of Feacal digestibility (%)</t>
  </si>
  <si>
    <t>Count of Feacal digestibility (%)</t>
  </si>
  <si>
    <t>Min of Feacal digestibility (%)</t>
  </si>
  <si>
    <t>Max of Feacal digestibility (%)</t>
  </si>
  <si>
    <t>Almond</t>
  </si>
  <si>
    <t>Barley flour (USA)</t>
  </si>
  <si>
    <t>Barley, malt flour (USA)</t>
  </si>
  <si>
    <t>Barley, roasted flour (Japan)</t>
  </si>
  <si>
    <t>Buckwheat flour, straight (Japan)</t>
  </si>
  <si>
    <t>Buckwheat flour, whole-groat (USA)</t>
  </si>
  <si>
    <t>Chickpea flour (USA)</t>
  </si>
  <si>
    <t>Chickpea, mature seeds, whole, raw (Japan)</t>
  </si>
  <si>
    <t>Chickpeas, mature seeds, raw (USA)</t>
  </si>
  <si>
    <t>Eggs, chicken,  dried (DK)</t>
  </si>
  <si>
    <t>Eggs, chicken, egg white, dried (DK)</t>
  </si>
  <si>
    <t>Fish, dried  powder(Anchovy, whole)</t>
  </si>
  <si>
    <t>Fish, dry powder (sardine, whole)</t>
  </si>
  <si>
    <t>Flax seeds, roasted (USA)</t>
  </si>
  <si>
    <t>Lentils, raw (USA)</t>
  </si>
  <si>
    <t>Lentils, raw, dry (DK)</t>
  </si>
  <si>
    <t>Maize flour (DK)</t>
  </si>
  <si>
    <t>Milk, butter milk powder (USA)</t>
  </si>
  <si>
    <t>Milk, permeate powder (USA)</t>
  </si>
  <si>
    <t>Milk, protein concentrate (70)</t>
  </si>
  <si>
    <t>Milk, protein isolate (Europe)</t>
  </si>
  <si>
    <t>Milk, skimmed milk powder (Australia)</t>
  </si>
  <si>
    <t>Milk, skimmed milk powder (DK)</t>
  </si>
  <si>
    <t>Milk, skimmed milk powder (Germany)</t>
  </si>
  <si>
    <t>Milk, skimmed milk powder (India)</t>
  </si>
  <si>
    <t>Milk, skimmed milk powder (Japan)</t>
  </si>
  <si>
    <t>Milk, skimmed milk powder (Uruguay)</t>
  </si>
  <si>
    <t>Milk, skimmed milk powder (USA)</t>
  </si>
  <si>
    <t>Milk, whole milk powder (DK)</t>
  </si>
  <si>
    <t>Milk, whole milk powder (Japan)</t>
  </si>
  <si>
    <t>Milk, whole milk powder (USA)</t>
  </si>
  <si>
    <t>Millet flour (USA)</t>
  </si>
  <si>
    <t>Mung beans, raw, dried (DK)</t>
  </si>
  <si>
    <t>Oats, rolled (DK)</t>
  </si>
  <si>
    <t>Okra,seed, flour, defatted</t>
  </si>
  <si>
    <t>Pea meal (Europe)</t>
  </si>
  <si>
    <t>Peanut butter (DK)</t>
  </si>
  <si>
    <t>Peanut butter (USA)</t>
  </si>
  <si>
    <t>Peanut butter(Japan)</t>
  </si>
  <si>
    <t>Peanut flour, defatted (USA)</t>
  </si>
  <si>
    <t>Peanut flour, low fat (USA)</t>
  </si>
  <si>
    <t>Peanut paste (Turkey)</t>
  </si>
  <si>
    <t>Peanuts, dry roasted (Africa)</t>
  </si>
  <si>
    <t>Peanuts, dry roasted (Argentina)</t>
  </si>
  <si>
    <t>Peanuts, dry roasted (Haiti)</t>
  </si>
  <si>
    <t>Peanuts, dry roasted (India)</t>
  </si>
  <si>
    <t>Peanuts, dry roasted (USA)</t>
  </si>
  <si>
    <t>Peanuts, dry roasted (USAe)</t>
  </si>
  <si>
    <t>Peanuts, roasted (Argentina)</t>
  </si>
  <si>
    <t>Peanuts, roasted (India)</t>
  </si>
  <si>
    <t>Peas, green, split, mature seeds, raw (USA)</t>
  </si>
  <si>
    <t>Plantains, green, Cooked (USA)</t>
  </si>
  <si>
    <t>Plantains, yellow, Baked (USA)</t>
  </si>
  <si>
    <t>Pumpkin seed, dried</t>
  </si>
  <si>
    <t>Rice flour (DK)</t>
  </si>
  <si>
    <t>Rice, parboiled, raw (DK)</t>
  </si>
  <si>
    <t>Rice, polished, raw (DK)</t>
  </si>
  <si>
    <t>Rye, flour (Japan)</t>
  </si>
  <si>
    <t>Rye, flour (USA)</t>
  </si>
  <si>
    <t>Rye, whole flour (Japan)</t>
  </si>
  <si>
    <t>Sesame flour, high fat (USA)</t>
  </si>
  <si>
    <t>Sesame seed, paste</t>
  </si>
  <si>
    <t>Soya flour, Reduced fat extruded (USA)</t>
  </si>
  <si>
    <t>Soya Protein Concentrate (Europe)</t>
  </si>
  <si>
    <t>Soya Protein Concentrate (Japan)</t>
  </si>
  <si>
    <t>Soya Protein Concentrate (USA)</t>
  </si>
  <si>
    <t>Soya Protein Isolate (Europe)</t>
  </si>
  <si>
    <t>Soya Protein Isolate (Japan)</t>
  </si>
  <si>
    <t>Soya Protein Isolate (USA)</t>
  </si>
  <si>
    <t>Soya, Defatted soya flour (Europe)</t>
  </si>
  <si>
    <t>Soya, Defatted soya flour (USA)</t>
  </si>
  <si>
    <t>Soya, Defatted soya flour,Toasted(Europe)</t>
  </si>
  <si>
    <t>Soya, flour, full fat (DK)</t>
  </si>
  <si>
    <t>Soya, flour, full fat, roasted (USA)</t>
  </si>
  <si>
    <t>Soya, flour, full fat, roasted (USAe)</t>
  </si>
  <si>
    <t>Soya, flour, Low fat, extruded (USA)</t>
  </si>
  <si>
    <t>Spirulina</t>
  </si>
  <si>
    <t>Sunflower seeds, decorticated, dried (DK)</t>
  </si>
  <si>
    <t>Teff</t>
  </si>
  <si>
    <t>Wheat flour all purpose (US)</t>
  </si>
  <si>
    <t>Wheat flour, durum (DK)</t>
  </si>
  <si>
    <t>Whey permeate powder (USA)</t>
  </si>
  <si>
    <t>Whey protein isolate (DK)</t>
  </si>
  <si>
    <t>Whey, cheese whey powder (Japan)</t>
  </si>
  <si>
    <t>Whey, Powder (Uruguay)</t>
  </si>
  <si>
    <t>Whey, Protein Concentrate 34</t>
  </si>
  <si>
    <t>Whey, Protein Concentrate, WPC80 (Europe)</t>
  </si>
  <si>
    <t>Whey, Protein powder whey based (Europe)</t>
  </si>
  <si>
    <t>Whey, Sweet, dry (DK)</t>
  </si>
  <si>
    <t>Whey, Sweet, dry (USA)</t>
  </si>
  <si>
    <t>Protein content (g), Digestibility (%) and amino acid content (g) in ingredients/100 g</t>
  </si>
  <si>
    <t>dairy
(1=YES/0=no)</t>
  </si>
  <si>
    <t>reason</t>
  </si>
  <si>
    <t>Protein content (g)</t>
  </si>
  <si>
    <t>Feacal digestibility (%)</t>
  </si>
  <si>
    <t>Lysine</t>
  </si>
  <si>
    <t>SAA (Methionine+Cysteine)</t>
  </si>
  <si>
    <t>Threonine</t>
  </si>
  <si>
    <t>Tryptophan</t>
  </si>
  <si>
    <t>Histidine</t>
  </si>
  <si>
    <t>Isoleucine</t>
  </si>
  <si>
    <t>Leucine</t>
  </si>
  <si>
    <t>Phenylalanine</t>
  </si>
  <si>
    <t>Valine</t>
  </si>
  <si>
    <t>Source</t>
  </si>
  <si>
    <r>
      <t>fooddata.dk**</t>
    </r>
    <r>
      <rPr>
        <vertAlign val="superscript"/>
        <sz val="10"/>
        <rFont val="Arial"/>
        <family val="2"/>
      </rPr>
      <t>12</t>
    </r>
  </si>
  <si>
    <r>
      <t>USDA*</t>
    </r>
    <r>
      <rPr>
        <vertAlign val="superscript"/>
        <sz val="10"/>
        <rFont val="Arial"/>
        <family val="2"/>
      </rPr>
      <t>2</t>
    </r>
  </si>
  <si>
    <r>
      <t>USDA*</t>
    </r>
    <r>
      <rPr>
        <vertAlign val="superscript"/>
        <sz val="10"/>
        <rFont val="Arial"/>
        <family val="2"/>
      </rPr>
      <t>6</t>
    </r>
  </si>
  <si>
    <r>
      <t>Japan food database*</t>
    </r>
    <r>
      <rPr>
        <vertAlign val="superscript"/>
        <sz val="10"/>
        <rFont val="Arial"/>
        <family val="2"/>
      </rPr>
      <t>3</t>
    </r>
  </si>
  <si>
    <r>
      <t>Japan food database*</t>
    </r>
    <r>
      <rPr>
        <vertAlign val="superscript"/>
        <sz val="10"/>
        <rFont val="Arial"/>
        <family val="2"/>
      </rPr>
      <t>4</t>
    </r>
  </si>
  <si>
    <r>
      <t>USDA*</t>
    </r>
    <r>
      <rPr>
        <vertAlign val="superscript"/>
        <sz val="10"/>
        <rFont val="Arial"/>
        <family val="2"/>
      </rPr>
      <t>4</t>
    </r>
  </si>
  <si>
    <r>
      <t>Edesia (USA)*</t>
    </r>
    <r>
      <rPr>
        <vertAlign val="superscript"/>
        <sz val="11"/>
        <color rgb="FF000000"/>
        <rFont val="Arial"/>
        <family val="2"/>
      </rPr>
      <t>1</t>
    </r>
  </si>
  <si>
    <t>Chickpea, mature seeds, whole, boiled (Japan)</t>
  </si>
  <si>
    <r>
      <t>Japan food database*</t>
    </r>
    <r>
      <rPr>
        <vertAlign val="superscript"/>
        <sz val="10"/>
        <rFont val="Arial"/>
        <family val="2"/>
      </rPr>
      <t>1</t>
    </r>
  </si>
  <si>
    <t>Chickpeas, mature seeds, boiled, without salt (USA)</t>
  </si>
  <si>
    <t>USDA*</t>
  </si>
  <si>
    <r>
      <t>USDA*</t>
    </r>
    <r>
      <rPr>
        <vertAlign val="superscript"/>
        <sz val="10"/>
        <rFont val="Arial"/>
        <family val="2"/>
      </rPr>
      <t>1</t>
    </r>
  </si>
  <si>
    <t>Japan food database*</t>
  </si>
  <si>
    <t>Egg,  whole, fresh,raw (USA)</t>
  </si>
  <si>
    <t>Egg, duck, whole, fresh,raw (USA)</t>
  </si>
  <si>
    <t>Fooddata.dk*</t>
  </si>
  <si>
    <t>Fish, carp, cooked, dry heat (USA)</t>
  </si>
  <si>
    <t>Fish, carp, raw (USA)</t>
  </si>
  <si>
    <t>Science Direct***</t>
  </si>
  <si>
    <t>Fish, haddock, raw (USA)</t>
  </si>
  <si>
    <t>Fish, tilapia, raw (USA)</t>
  </si>
  <si>
    <t>Fish, trout, rainbow, farmed, cooked, dry heat (USA)</t>
  </si>
  <si>
    <t>Fish, trout, rainbow, farmed, raw (USA)</t>
  </si>
  <si>
    <t>Fish, trout, rainbow, wild, raw (USA)</t>
  </si>
  <si>
    <t>Fish, trout,rainbow, wild, cooked, dry heat (USA)</t>
  </si>
  <si>
    <r>
      <t xml:space="preserve">Japan food database* </t>
    </r>
    <r>
      <rPr>
        <vertAlign val="superscript"/>
        <sz val="10"/>
        <rFont val="Arial"/>
        <family val="2"/>
      </rPr>
      <t>7</t>
    </r>
  </si>
  <si>
    <t>Lentils, mature seeds, cooked, boiled (Japan)</t>
  </si>
  <si>
    <r>
      <t>USDA*</t>
    </r>
    <r>
      <rPr>
        <vertAlign val="superscript"/>
        <sz val="10"/>
        <rFont val="Arial"/>
        <family val="2"/>
      </rPr>
      <t>8</t>
    </r>
  </si>
  <si>
    <r>
      <t>fooddata.dk*</t>
    </r>
    <r>
      <rPr>
        <vertAlign val="superscript"/>
        <sz val="10"/>
        <rFont val="Arial"/>
        <family val="2"/>
      </rPr>
      <t>8</t>
    </r>
  </si>
  <si>
    <t>fooddata.dk*</t>
  </si>
  <si>
    <t>Edesia (USA)*</t>
  </si>
  <si>
    <t>EnNutrica.com</t>
  </si>
  <si>
    <t>Ismail (Pakistan)*</t>
  </si>
  <si>
    <t>Australia food  database*</t>
  </si>
  <si>
    <t>MQD Institut, Germany</t>
  </si>
  <si>
    <t>GC Rieber/N*</t>
  </si>
  <si>
    <r>
      <t>fooddata.dk*</t>
    </r>
    <r>
      <rPr>
        <vertAlign val="superscript"/>
        <sz val="10"/>
        <rFont val="Arial"/>
        <family val="2"/>
      </rPr>
      <t>9</t>
    </r>
  </si>
  <si>
    <t>Nuts, coconut meat, dried (desiccated), not sweetened (USA)</t>
  </si>
  <si>
    <r>
      <t>USDA*</t>
    </r>
    <r>
      <rPr>
        <vertAlign val="superscript"/>
        <sz val="10"/>
        <rFont val="Arial"/>
        <family val="2"/>
      </rPr>
      <t>10</t>
    </r>
  </si>
  <si>
    <t>Nuts, coconut meat, raw (USA)</t>
  </si>
  <si>
    <t>Journal of food science**</t>
  </si>
  <si>
    <t>GC riber, Norway*</t>
  </si>
  <si>
    <t>Japan/AJ*</t>
  </si>
  <si>
    <t>Nutriset France*</t>
  </si>
  <si>
    <r>
      <t>Peanuts, dry roasted (USA</t>
    </r>
    <r>
      <rPr>
        <b/>
        <vertAlign val="subscript"/>
        <sz val="11"/>
        <color theme="1"/>
        <rFont val="Arial"/>
        <family val="2"/>
      </rPr>
      <t>e</t>
    </r>
    <r>
      <rPr>
        <b/>
        <sz val="11"/>
        <color theme="1"/>
        <rFont val="Arial"/>
        <family val="2"/>
      </rPr>
      <t>)</t>
    </r>
  </si>
  <si>
    <t>Peanuts, oil roasted (with salt) (USA)</t>
  </si>
  <si>
    <t>Peanuts, oil roasted (without salt) (USA)</t>
  </si>
  <si>
    <t>Peanuts, Roasted, salted (DK)</t>
  </si>
  <si>
    <t>USDA</t>
  </si>
  <si>
    <r>
      <t>fooddata.dk**</t>
    </r>
    <r>
      <rPr>
        <vertAlign val="superscript"/>
        <sz val="10"/>
        <rFont val="Arial"/>
        <family val="2"/>
      </rPr>
      <t>13</t>
    </r>
  </si>
  <si>
    <r>
      <t>Japan food database*</t>
    </r>
    <r>
      <rPr>
        <vertAlign val="superscript"/>
        <sz val="10"/>
        <rFont val="Arial"/>
        <family val="2"/>
      </rPr>
      <t>11</t>
    </r>
  </si>
  <si>
    <r>
      <t>USDA*</t>
    </r>
    <r>
      <rPr>
        <vertAlign val="superscript"/>
        <sz val="10"/>
        <rFont val="Arial"/>
        <family val="2"/>
      </rPr>
      <t>11</t>
    </r>
  </si>
  <si>
    <r>
      <t>Japan food database*</t>
    </r>
    <r>
      <rPr>
        <vertAlign val="superscript"/>
        <sz val="10"/>
        <rFont val="Arial"/>
        <family val="2"/>
      </rPr>
      <t>5</t>
    </r>
  </si>
  <si>
    <t>Nutiset, France*</t>
  </si>
  <si>
    <t>Nutriset Group*</t>
  </si>
  <si>
    <r>
      <t>Soya, flour, full fat, roasted (USA</t>
    </r>
    <r>
      <rPr>
        <b/>
        <vertAlign val="subscript"/>
        <sz val="11"/>
        <color theme="1"/>
        <rFont val="Arial"/>
        <family val="2"/>
      </rPr>
      <t>e</t>
    </r>
    <r>
      <rPr>
        <b/>
        <sz val="11"/>
        <color theme="1"/>
        <rFont val="Arial"/>
        <family val="2"/>
      </rPr>
      <t>)</t>
    </r>
  </si>
  <si>
    <t>Edesia(USA)*</t>
  </si>
  <si>
    <r>
      <t>Food chemistry:Molecular sciences Volume 5**</t>
    </r>
    <r>
      <rPr>
        <vertAlign val="superscript"/>
        <sz val="10"/>
        <rFont val="Arial"/>
        <family val="2"/>
      </rPr>
      <t>14</t>
    </r>
    <r>
      <rPr>
        <sz val="10"/>
        <rFont val="Arial"/>
        <family val="2"/>
      </rPr>
      <t xml:space="preserve">, </t>
    </r>
  </si>
  <si>
    <r>
      <t>USDA**</t>
    </r>
    <r>
      <rPr>
        <vertAlign val="superscript"/>
        <sz val="10"/>
        <rFont val="Arial"/>
        <family val="2"/>
      </rPr>
      <t>15</t>
    </r>
  </si>
  <si>
    <t>Arla/Denmark*</t>
  </si>
  <si>
    <t>Journal of dairy science*</t>
  </si>
  <si>
    <t>USA/US dairy export council*</t>
  </si>
  <si>
    <t>* Reference for protein digestibility is : 1. Appendix A: Protein and Amino Acid Requirements in Human Nutrition: Report of a Joint WHO/FAO/UNU Expert Consultation, Table 5, 2.Appendix B: Protein quality evaluation: Report of Joint FAO/WHO Expert Consultation, Table 9, 3.Appendix C: Protein quality evaluation: Report of Joint FAO/WHO Expert Consultation, Table 11</t>
  </si>
  <si>
    <r>
      <t>**</t>
    </r>
    <r>
      <rPr>
        <vertAlign val="superscript"/>
        <sz val="11"/>
        <color theme="1"/>
        <rFont val="Arial"/>
        <family val="2"/>
      </rPr>
      <t>1</t>
    </r>
    <r>
      <rPr>
        <sz val="10"/>
        <rFont val="Arial"/>
        <family val="2"/>
      </rPr>
      <t xml:space="preserve"> Protein digestibility as per ; Rachwa-Rosiak D. et al, (2013), Chickpeas- Compositition, Nutritional value, health benefits, application to bread and snacks: A review</t>
    </r>
  </si>
  <si>
    <r>
      <t>**</t>
    </r>
    <r>
      <rPr>
        <vertAlign val="superscript"/>
        <sz val="11"/>
        <color theme="1"/>
        <rFont val="Arial"/>
        <family val="2"/>
      </rPr>
      <t>2</t>
    </r>
    <r>
      <rPr>
        <sz val="10"/>
        <rFont val="Arial"/>
        <family val="2"/>
      </rPr>
      <t xml:space="preserve"> In vitro protein digestibility as per : Ankita D. &amp; Pratima A., (2021), Composition of nutritional profile of barley flour and refined wheat, The pharma Innovation Journal</t>
    </r>
  </si>
  <si>
    <r>
      <t>**</t>
    </r>
    <r>
      <rPr>
        <vertAlign val="superscript"/>
        <sz val="11"/>
        <color theme="1"/>
        <rFont val="Arial"/>
        <family val="2"/>
      </rPr>
      <t>3</t>
    </r>
    <r>
      <rPr>
        <sz val="10"/>
        <rFont val="Arial"/>
        <family val="2"/>
      </rPr>
      <t xml:space="preserve"> In vitro protein digestibility as per : Nosworthy M. et al. (2018), Effect of tempering moisture and infrared heating temperature on the nutritional properties of desi chickpea and hull-less barley flours, and their blends, Agricultural plant science</t>
    </r>
  </si>
  <si>
    <r>
      <t>**</t>
    </r>
    <r>
      <rPr>
        <vertAlign val="superscript"/>
        <sz val="11"/>
        <color theme="1"/>
        <rFont val="Arial"/>
        <family val="2"/>
      </rPr>
      <t>4</t>
    </r>
    <r>
      <rPr>
        <sz val="10"/>
        <rFont val="Arial"/>
        <family val="2"/>
      </rPr>
      <t xml:space="preserve"> True protein digestibility as per : Eggum O. et al. (1980), Chemical compostition and protein quality of buckwheat (Fagopyrum esculentum Moench), Plant foods for Human nutrition</t>
    </r>
  </si>
  <si>
    <r>
      <t>**</t>
    </r>
    <r>
      <rPr>
        <vertAlign val="superscript"/>
        <sz val="11"/>
        <color theme="1"/>
        <rFont val="Arial"/>
        <family val="2"/>
      </rPr>
      <t>5</t>
    </r>
    <r>
      <rPr>
        <sz val="10"/>
        <rFont val="Arial"/>
        <family val="2"/>
      </rPr>
      <t xml:space="preserve"> Pepsin digestibility as per : Hamaker B. R. et al., (1986), Improving the in vitro protein digestibility of sorghum with reducing agents.,  Applied Biology</t>
    </r>
  </si>
  <si>
    <r>
      <t>**</t>
    </r>
    <r>
      <rPr>
        <vertAlign val="superscript"/>
        <sz val="11"/>
        <color theme="1"/>
        <rFont val="Arial"/>
        <family val="2"/>
      </rPr>
      <t>6</t>
    </r>
    <r>
      <rPr>
        <sz val="10"/>
        <rFont val="Arial"/>
        <family val="2"/>
      </rPr>
      <t xml:space="preserve"> Moghaddam AM et al., (2009): The determining of digestible energy and digestibility coefficients of protein, calcium and phosphorus of malt (germinated barley0 in brollers. International journal of poultry science.</t>
    </r>
  </si>
  <si>
    <r>
      <t>**</t>
    </r>
    <r>
      <rPr>
        <vertAlign val="superscript"/>
        <sz val="11"/>
        <color theme="1"/>
        <rFont val="Arial"/>
        <family val="2"/>
      </rPr>
      <t>7</t>
    </r>
    <r>
      <rPr>
        <i/>
        <sz val="11"/>
        <color theme="1"/>
        <rFont val="Arial"/>
        <family val="2"/>
      </rPr>
      <t xml:space="preserve"> </t>
    </r>
    <r>
      <rPr>
        <sz val="10"/>
        <rFont val="Arial"/>
        <family val="2"/>
      </rPr>
      <t xml:space="preserve"> Marambe HM et. Al., (2012)</t>
    </r>
    <r>
      <rPr>
        <i/>
        <sz val="11"/>
        <color theme="1"/>
        <rFont val="Arial"/>
        <family val="2"/>
      </rPr>
      <t xml:space="preserve"> In vitro</t>
    </r>
    <r>
      <rPr>
        <sz val="10"/>
        <rFont val="Arial"/>
        <family val="2"/>
      </rPr>
      <t xml:space="preserve"> digestibility of flaxseed (</t>
    </r>
    <r>
      <rPr>
        <i/>
        <sz val="11"/>
        <color theme="1"/>
        <rFont val="Arial"/>
        <family val="2"/>
      </rPr>
      <t>Linum usitatissimum</t>
    </r>
    <r>
      <rPr>
        <sz val="10"/>
        <rFont val="Arial"/>
        <family val="2"/>
      </rPr>
      <t xml:space="preserve"> L.) protein: effect of seed mucilage, oil and thermal processing, International journal of food science and technology.</t>
    </r>
  </si>
  <si>
    <r>
      <t>**</t>
    </r>
    <r>
      <rPr>
        <vertAlign val="superscript"/>
        <sz val="11"/>
        <color theme="1"/>
        <rFont val="Arial"/>
        <family val="2"/>
      </rPr>
      <t>8</t>
    </r>
    <r>
      <rPr>
        <sz val="10"/>
        <rFont val="Arial"/>
        <family val="2"/>
      </rPr>
      <t xml:space="preserve"> Barbana C and Boye JI (2013), In vitro protein digestibility and physico-chemical properties of flours and protein concentrates from two varieties of lentil (</t>
    </r>
    <r>
      <rPr>
        <i/>
        <sz val="11"/>
        <color theme="1"/>
        <rFont val="Arial"/>
        <family val="2"/>
      </rPr>
      <t>Lens culinaris),</t>
    </r>
    <r>
      <rPr>
        <sz val="10"/>
        <rFont val="Arial"/>
        <family val="2"/>
      </rPr>
      <t xml:space="preserve"> Food &amp; Function</t>
    </r>
  </si>
  <si>
    <r>
      <t>**</t>
    </r>
    <r>
      <rPr>
        <vertAlign val="superscript"/>
        <sz val="11"/>
        <color theme="1"/>
        <rFont val="Arial"/>
        <family val="2"/>
      </rPr>
      <t>9</t>
    </r>
    <r>
      <rPr>
        <sz val="10"/>
        <rFont val="Arial"/>
        <family val="2"/>
      </rPr>
      <t xml:space="preserve">  Agugo UA and Onimawo IA (2009), Heat treatment on the nutritional value of Mungbean,  Electronic Journal of the nutritional values of Food chemistry.</t>
    </r>
  </si>
  <si>
    <t>**12 House James D. et al. (2019), Determination of the protein quality of almonds (Prunus dulcis L.) as assessed by in vitro and in vivo methodologies, Food Science Nutrition 7(9): 2932-2938.</t>
  </si>
  <si>
    <r>
      <t>**</t>
    </r>
    <r>
      <rPr>
        <vertAlign val="superscript"/>
        <sz val="11"/>
        <color theme="1"/>
        <rFont val="Arial"/>
        <family val="2"/>
      </rPr>
      <t xml:space="preserve">10 </t>
    </r>
    <r>
      <rPr>
        <sz val="10"/>
        <rFont val="Arial"/>
        <family val="2"/>
      </rPr>
      <t xml:space="preserve"> Creswell DC and Brooks CC (1971), Composition, apparent digestibility and energy evaluation of coconut oil and coconut meal., Journal of aninal sicence.</t>
    </r>
  </si>
  <si>
    <r>
      <t>**</t>
    </r>
    <r>
      <rPr>
        <vertAlign val="superscript"/>
        <sz val="11"/>
        <color theme="1"/>
        <rFont val="Arial"/>
        <family val="2"/>
      </rPr>
      <t>11</t>
    </r>
    <r>
      <rPr>
        <sz val="10"/>
        <rFont val="Arial"/>
        <family val="2"/>
      </rPr>
      <t xml:space="preserve"> Friend DW and Macintyre TM (1969),  Digestibility of Rye and its values in pelleted rations for pigs, Canadian Journal of Animal science</t>
    </r>
  </si>
  <si>
    <r>
      <t xml:space="preserve">** </t>
    </r>
    <r>
      <rPr>
        <vertAlign val="superscript"/>
        <sz val="11"/>
        <color rgb="FF172B4D"/>
        <rFont val="Calibri"/>
        <family val="2"/>
        <scheme val="minor"/>
      </rPr>
      <t>13</t>
    </r>
    <r>
      <rPr>
        <sz val="11"/>
        <color rgb="FF172B4D"/>
        <rFont val="Calibri"/>
        <family val="2"/>
        <scheme val="minor"/>
      </rPr>
      <t>Mansour, E.H.; Dworschak, A.L.; Barna, E.; Gergley, A. "Nutritive value of pumpkin (Cucurbita Pepo Kakai 35) seed products."  Journal of the Science of Food and Agriculture.  1993</t>
    </r>
  </si>
  <si>
    <r>
      <t>**</t>
    </r>
    <r>
      <rPr>
        <u/>
        <vertAlign val="superscript"/>
        <sz val="10"/>
        <color theme="10"/>
        <rFont val="Arial"/>
        <family val="2"/>
      </rPr>
      <t>14</t>
    </r>
    <r>
      <rPr>
        <u/>
        <sz val="10"/>
        <color theme="10"/>
        <rFont val="Arial"/>
        <family val="2"/>
      </rPr>
      <t>https://www.ncbi.nlm.nih.gov/pmc/articles/PMC9513730/pdf/main.pdf   ,    Mohamado Ouedraogo et al (2022) Study of digestibility and effect of Spirulina on weight growth in Wistar rats, World Journal of advanced research and reviews , 15 (03), 065-072</t>
    </r>
  </si>
  <si>
    <r>
      <t>**</t>
    </r>
    <r>
      <rPr>
        <vertAlign val="superscript"/>
        <sz val="10"/>
        <rFont val="Arial"/>
        <family val="2"/>
      </rPr>
      <t>15</t>
    </r>
    <r>
      <rPr>
        <sz val="10"/>
        <rFont val="Arial"/>
        <family val="2"/>
      </rPr>
      <t xml:space="preserve"> Pattyn S et. al., 2017, Tef (Eragrostis tef (Zucc.) Trotter) protein characterization and its suitability as a gluten-free cereal, Master's dissertation, Biochemical engineering technology, Faculty of bioscience engineering.</t>
    </r>
  </si>
  <si>
    <t>** Bryant LA et al., (1988) processing, functional, and nutritional properties of Okra seed products, Journal of food science, Volume 53, issue 3</t>
  </si>
  <si>
    <t>*** Mamum Abdullah-Al et al., (2022), Preparation and quality characterization of marine small pelagic fish powder: A novel ready-to use nutritious food product for vulnerable populations, Measurement: Food , Volume 8, Novemeber 2022</t>
  </si>
  <si>
    <t>https://www.ennutrica.com/wp-content/uploads/2019/02/EnNutrica-Nutrition_PDS-Amino-Acid-Nutrition-Profile-SMP-5-7-8-Compare.pdf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</si>
</sst>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0.0%"/>
  </numFmts>
  <fonts count="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22"/>
      <name val="Arial"/>
      <family val="2"/>
    </font>
    <font>
      <sz val="10"/>
      <color indexed="9"/>
      <name val="Arial"/>
      <family val="2"/>
    </font>
    <font>
      <sz val="10"/>
      <color indexed="23"/>
      <name val="Arial"/>
      <family val="2"/>
    </font>
    <font>
      <b/>
      <sz val="10"/>
      <color indexed="23"/>
      <name val="Arial"/>
      <family val="2"/>
    </font>
    <font>
      <sz val="10"/>
      <color indexed="22"/>
      <name val="Arial"/>
      <family val="2"/>
    </font>
    <font>
      <b/>
      <sz val="10"/>
      <color indexed="9"/>
      <name val="Arial"/>
      <family val="2"/>
    </font>
    <font>
      <sz val="10"/>
      <color indexed="55"/>
      <name val="Arial"/>
      <family val="2"/>
    </font>
    <font>
      <b/>
      <sz val="20"/>
      <color indexed="9"/>
      <name val="Arial"/>
      <family val="2"/>
    </font>
    <font>
      <sz val="20"/>
      <color indexed="9"/>
      <name val="Arial"/>
      <family val="2"/>
    </font>
    <font>
      <sz val="20"/>
      <name val="Arial"/>
      <family val="2"/>
    </font>
    <font>
      <sz val="20"/>
      <color indexed="23"/>
      <name val="Arial"/>
      <family val="2"/>
    </font>
    <font>
      <b/>
      <sz val="22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20"/>
      <color theme="0"/>
      <name val="Arial"/>
      <family val="2"/>
    </font>
    <font>
      <sz val="10"/>
      <color theme="0" tint="-0.249977111117893"/>
      <name val="Arial"/>
      <family val="2"/>
    </font>
    <font>
      <sz val="16"/>
      <color theme="0"/>
      <name val="Arial"/>
      <family val="2"/>
    </font>
    <font>
      <b/>
      <sz val="22"/>
      <color theme="0"/>
      <name val="Arial"/>
      <family val="2"/>
    </font>
    <font>
      <sz val="10"/>
      <color theme="0" tint="-0.499984740745262"/>
      <name val="Arial"/>
      <family val="2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b/>
      <sz val="12"/>
      <color theme="0"/>
      <name val="Arial"/>
      <family val="2"/>
    </font>
    <font>
      <b/>
      <sz val="10"/>
      <color theme="0" tint="-0.499984740745262"/>
      <name val="Arial"/>
      <family val="2"/>
    </font>
    <font>
      <b/>
      <sz val="10"/>
      <color rgb="FFFF000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b/>
      <sz val="22"/>
      <color rgb="FFFF0000"/>
      <name val="Arial"/>
      <family val="2"/>
    </font>
    <font>
      <b/>
      <vertAlign val="superscript"/>
      <sz val="1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2"/>
      <color theme="0" tint="-0.14999847407452621"/>
      <name val="Arial"/>
      <family val="2"/>
    </font>
    <font>
      <i/>
      <sz val="12"/>
      <name val="Arial"/>
      <family val="2"/>
    </font>
    <font>
      <vertAlign val="superscript"/>
      <sz val="1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b/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249977111117893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vertAlign val="superscript"/>
      <sz val="11"/>
      <color rgb="FF000000"/>
      <name val="Arial"/>
      <family val="2"/>
    </font>
    <font>
      <b/>
      <vertAlign val="sub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8"/>
      <color theme="0"/>
      <name val="Arial"/>
      <family val="2"/>
    </font>
    <font>
      <vertAlign val="subscript"/>
      <sz val="8"/>
      <color theme="0"/>
      <name val="Arial"/>
      <family val="2"/>
    </font>
    <font>
      <u/>
      <sz val="10"/>
      <color theme="10"/>
      <name val="Arial"/>
      <family val="2"/>
    </font>
    <font>
      <u/>
      <sz val="8"/>
      <color rgb="FFFFFFFF"/>
      <name val="Arial"/>
      <family val="2"/>
    </font>
    <font>
      <i/>
      <sz val="8"/>
      <color rgb="FFFFFFFF"/>
      <name val="Arial"/>
      <family val="2"/>
    </font>
    <font>
      <sz val="18"/>
      <color theme="8" tint="0.39997558519241921"/>
      <name val="Arial"/>
      <family val="2"/>
    </font>
    <font>
      <sz val="18"/>
      <color rgb="FF00B0F0"/>
      <name val="Arial"/>
      <family val="2"/>
    </font>
    <font>
      <sz val="18"/>
      <color theme="9" tint="0.39997558519241921"/>
      <name val="Arial"/>
      <family val="2"/>
    </font>
    <font>
      <sz val="11"/>
      <color rgb="FF172B4D"/>
      <name val="Calibri"/>
      <family val="2"/>
      <scheme val="minor"/>
    </font>
    <font>
      <vertAlign val="superscript"/>
      <sz val="11"/>
      <color rgb="FF172B4D"/>
      <name val="Calibri"/>
      <family val="2"/>
      <scheme val="minor"/>
    </font>
    <font>
      <u/>
      <vertAlign val="superscript"/>
      <sz val="10"/>
      <color theme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80808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4" fillId="0" borderId="0"/>
    <xf numFmtId="0" fontId="37" fillId="0" borderId="0"/>
    <xf numFmtId="0" fontId="3" fillId="0" borderId="0"/>
    <xf numFmtId="0" fontId="4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0" fontId="59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pivotButton="1"/>
    <xf numFmtId="0" fontId="0" fillId="4" borderId="0" xfId="0" applyFill="1"/>
    <xf numFmtId="0" fontId="12" fillId="4" borderId="0" xfId="0" applyFont="1" applyFill="1"/>
    <xf numFmtId="0" fontId="27" fillId="4" borderId="0" xfId="0" applyFont="1" applyFill="1"/>
    <xf numFmtId="0" fontId="11" fillId="4" borderId="0" xfId="0" applyFont="1" applyFill="1"/>
    <xf numFmtId="0" fontId="12" fillId="4" borderId="0" xfId="0" applyFont="1" applyFill="1" applyAlignment="1">
      <alignment horizontal="center"/>
    </xf>
    <xf numFmtId="0" fontId="0" fillId="3" borderId="0" xfId="0" applyFill="1"/>
    <xf numFmtId="0" fontId="19" fillId="4" borderId="0" xfId="0" applyFont="1" applyFill="1"/>
    <xf numFmtId="0" fontId="20" fillId="4" borderId="0" xfId="0" applyFont="1" applyFill="1"/>
    <xf numFmtId="0" fontId="28" fillId="4" borderId="0" xfId="0" applyFont="1" applyFill="1"/>
    <xf numFmtId="0" fontId="17" fillId="4" borderId="0" xfId="0" applyFont="1" applyFill="1"/>
    <xf numFmtId="0" fontId="18" fillId="4" borderId="0" xfId="0" applyFont="1" applyFill="1"/>
    <xf numFmtId="0" fontId="20" fillId="4" borderId="0" xfId="0" applyFont="1" applyFill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4" fillId="4" borderId="0" xfId="0" applyFont="1" applyFill="1"/>
    <xf numFmtId="0" fontId="0" fillId="4" borderId="0" xfId="0" applyFill="1" applyAlignment="1">
      <alignment vertical="center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4" fillId="4" borderId="0" xfId="0" applyFont="1" applyFill="1"/>
    <xf numFmtId="0" fontId="4" fillId="2" borderId="0" xfId="0" applyFont="1" applyFill="1"/>
    <xf numFmtId="1" fontId="13" fillId="2" borderId="0" xfId="0" applyNumberFormat="1" applyFont="1" applyFill="1" applyAlignment="1">
      <alignment horizontal="center"/>
    </xf>
    <xf numFmtId="1" fontId="12" fillId="2" borderId="0" xfId="0" applyNumberFormat="1" applyFont="1" applyFill="1" applyAlignment="1">
      <alignment horizontal="center"/>
    </xf>
    <xf numFmtId="0" fontId="5" fillId="4" borderId="0" xfId="0" applyFont="1" applyFill="1"/>
    <xf numFmtId="0" fontId="5" fillId="0" borderId="4" xfId="0" applyFont="1" applyBorder="1"/>
    <xf numFmtId="0" fontId="12" fillId="0" borderId="2" xfId="0" applyFont="1" applyBorder="1" applyAlignment="1">
      <alignment horizontal="center"/>
    </xf>
    <xf numFmtId="0" fontId="5" fillId="2" borderId="0" xfId="0" applyFont="1" applyFill="1"/>
    <xf numFmtId="9" fontId="12" fillId="0" borderId="2" xfId="0" applyNumberFormat="1" applyFont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5" fillId="3" borderId="3" xfId="0" applyFont="1" applyFill="1" applyBorder="1"/>
    <xf numFmtId="0" fontId="5" fillId="3" borderId="4" xfId="0" applyFont="1" applyFill="1" applyBorder="1"/>
    <xf numFmtId="0" fontId="0" fillId="3" borderId="4" xfId="0" applyFill="1" applyBorder="1"/>
    <xf numFmtId="0" fontId="0" fillId="3" borderId="2" xfId="0" applyFill="1" applyBorder="1"/>
    <xf numFmtId="0" fontId="5" fillId="0" borderId="1" xfId="0" applyFont="1" applyBorder="1"/>
    <xf numFmtId="0" fontId="10" fillId="0" borderId="3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165" fontId="16" fillId="0" borderId="1" xfId="0" applyNumberFormat="1" applyFont="1" applyBorder="1" applyAlignment="1">
      <alignment horizontal="center"/>
    </xf>
    <xf numFmtId="2" fontId="15" fillId="5" borderId="7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9" fillId="7" borderId="0" xfId="0" applyFont="1" applyFill="1"/>
    <xf numFmtId="0" fontId="21" fillId="4" borderId="0" xfId="0" applyFont="1" applyFill="1"/>
    <xf numFmtId="0" fontId="18" fillId="21" borderId="0" xfId="0" applyFont="1" applyFill="1"/>
    <xf numFmtId="0" fontId="19" fillId="21" borderId="0" xfId="0" applyFont="1" applyFill="1"/>
    <xf numFmtId="0" fontId="29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7" borderId="0" xfId="0" applyFill="1"/>
    <xf numFmtId="0" fontId="12" fillId="27" borderId="0" xfId="0" applyFont="1" applyFill="1"/>
    <xf numFmtId="0" fontId="11" fillId="27" borderId="0" xfId="0" applyFont="1" applyFill="1"/>
    <xf numFmtId="0" fontId="12" fillId="27" borderId="0" xfId="0" applyFont="1" applyFill="1" applyAlignment="1">
      <alignment horizontal="center"/>
    </xf>
    <xf numFmtId="0" fontId="0" fillId="27" borderId="0" xfId="0" applyFill="1" applyAlignment="1">
      <alignment vertical="center"/>
    </xf>
    <xf numFmtId="0" fontId="19" fillId="27" borderId="0" xfId="0" applyFont="1" applyFill="1"/>
    <xf numFmtId="0" fontId="12" fillId="4" borderId="0" xfId="0" applyFont="1" applyFill="1" applyAlignment="1" applyProtection="1">
      <alignment vertical="center"/>
      <protection locked="0"/>
    </xf>
    <xf numFmtId="0" fontId="36" fillId="26" borderId="15" xfId="0" applyFont="1" applyFill="1" applyBorder="1" applyAlignment="1" applyProtection="1">
      <alignment vertical="center"/>
      <protection locked="0"/>
    </xf>
    <xf numFmtId="0" fontId="0" fillId="26" borderId="10" xfId="0" applyFill="1" applyBorder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12" fillId="4" borderId="0" xfId="0" applyFont="1" applyFill="1" applyAlignment="1" applyProtection="1">
      <alignment horizontal="center"/>
      <protection locked="0"/>
    </xf>
    <xf numFmtId="0" fontId="36" fillId="26" borderId="3" xfId="0" applyFont="1" applyFill="1" applyBorder="1" applyAlignment="1" applyProtection="1">
      <alignment vertical="center"/>
      <protection locked="0"/>
    </xf>
    <xf numFmtId="0" fontId="0" fillId="26" borderId="1" xfId="0" applyFill="1" applyBorder="1" applyAlignment="1" applyProtection="1">
      <alignment horizontal="center"/>
      <protection locked="0"/>
    </xf>
    <xf numFmtId="0" fontId="12" fillId="4" borderId="0" xfId="0" applyFont="1" applyFill="1" applyProtection="1">
      <protection locked="0"/>
    </xf>
    <xf numFmtId="0" fontId="4" fillId="6" borderId="15" xfId="0" applyFont="1" applyFill="1" applyBorder="1" applyAlignment="1" applyProtection="1">
      <alignment horizontal="center"/>
      <protection locked="0"/>
    </xf>
    <xf numFmtId="1" fontId="29" fillId="16" borderId="0" xfId="0" applyNumberFormat="1" applyFont="1" applyFill="1" applyAlignment="1" applyProtection="1">
      <alignment horizontal="center"/>
      <protection locked="0"/>
    </xf>
    <xf numFmtId="2" fontId="29" fillId="16" borderId="0" xfId="0" applyNumberFormat="1" applyFont="1" applyFill="1" applyAlignment="1" applyProtection="1">
      <alignment horizontal="center"/>
      <protection locked="0"/>
    </xf>
    <xf numFmtId="0" fontId="24" fillId="13" borderId="9" xfId="0" applyFont="1" applyFill="1" applyBorder="1" applyAlignment="1" applyProtection="1">
      <alignment horizontal="center"/>
      <protection locked="0"/>
    </xf>
    <xf numFmtId="0" fontId="4" fillId="23" borderId="9" xfId="0" applyFont="1" applyFill="1" applyBorder="1" applyAlignment="1" applyProtection="1">
      <alignment horizontal="center"/>
      <protection locked="0"/>
    </xf>
    <xf numFmtId="0" fontId="24" fillId="13" borderId="1" xfId="0" applyFont="1" applyFill="1" applyBorder="1" applyAlignment="1" applyProtection="1">
      <alignment horizontal="center"/>
      <protection locked="0"/>
    </xf>
    <xf numFmtId="0" fontId="4" fillId="23" borderId="1" xfId="0" applyFont="1" applyFill="1" applyBorder="1" applyAlignment="1" applyProtection="1">
      <alignment horizontal="center"/>
      <protection locked="0"/>
    </xf>
    <xf numFmtId="0" fontId="32" fillId="18" borderId="1" xfId="0" applyFont="1" applyFill="1" applyBorder="1" applyAlignment="1" applyProtection="1">
      <alignment horizontal="center"/>
      <protection locked="0"/>
    </xf>
    <xf numFmtId="0" fontId="29" fillId="16" borderId="0" xfId="0" applyFont="1" applyFill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4" fillId="4" borderId="0" xfId="0" applyFont="1" applyFill="1" applyProtection="1">
      <protection locked="0"/>
    </xf>
    <xf numFmtId="0" fontId="14" fillId="4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1" fontId="13" fillId="2" borderId="0" xfId="0" applyNumberFormat="1" applyFont="1" applyFill="1" applyAlignment="1" applyProtection="1">
      <alignment horizontal="center"/>
      <protection locked="0"/>
    </xf>
    <xf numFmtId="1" fontId="12" fillId="2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Protection="1">
      <protection locked="0"/>
    </xf>
    <xf numFmtId="0" fontId="5" fillId="0" borderId="4" xfId="0" applyFont="1" applyBorder="1" applyProtection="1"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34" fillId="21" borderId="3" xfId="0" applyFont="1" applyFill="1" applyBorder="1" applyProtection="1">
      <protection locked="0"/>
    </xf>
    <xf numFmtId="0" fontId="34" fillId="21" borderId="4" xfId="0" applyFont="1" applyFill="1" applyBorder="1" applyProtection="1">
      <protection locked="0"/>
    </xf>
    <xf numFmtId="0" fontId="30" fillId="21" borderId="4" xfId="0" applyFont="1" applyFill="1" applyBorder="1" applyProtection="1">
      <protection locked="0"/>
    </xf>
    <xf numFmtId="0" fontId="30" fillId="21" borderId="2" xfId="0" applyFont="1" applyFill="1" applyBorder="1" applyProtection="1">
      <protection locked="0"/>
    </xf>
    <xf numFmtId="0" fontId="30" fillId="21" borderId="1" xfId="0" applyFont="1" applyFill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40" fillId="24" borderId="16" xfId="0" applyFont="1" applyFill="1" applyBorder="1" applyAlignment="1" applyProtection="1">
      <alignment horizontal="left"/>
      <protection locked="0"/>
    </xf>
    <xf numFmtId="0" fontId="35" fillId="20" borderId="1" xfId="0" applyFont="1" applyFill="1" applyBorder="1" applyProtection="1">
      <protection locked="0"/>
    </xf>
    <xf numFmtId="0" fontId="35" fillId="3" borderId="1" xfId="0" applyFont="1" applyFill="1" applyBorder="1" applyProtection="1">
      <protection locked="0"/>
    </xf>
    <xf numFmtId="0" fontId="41" fillId="24" borderId="4" xfId="0" applyFont="1" applyFill="1" applyBorder="1" applyAlignment="1" applyProtection="1">
      <alignment horizontal="center" vertical="center"/>
      <protection locked="0"/>
    </xf>
    <xf numFmtId="0" fontId="41" fillId="24" borderId="3" xfId="0" applyFont="1" applyFill="1" applyBorder="1" applyAlignment="1" applyProtection="1">
      <alignment horizontal="left"/>
      <protection locked="0"/>
    </xf>
    <xf numFmtId="0" fontId="42" fillId="24" borderId="18" xfId="0" applyFont="1" applyFill="1" applyBorder="1" applyAlignment="1" applyProtection="1">
      <alignment horizontal="left"/>
      <protection locked="0"/>
    </xf>
    <xf numFmtId="0" fontId="42" fillId="24" borderId="3" xfId="0" applyFont="1" applyFill="1" applyBorder="1" applyAlignment="1" applyProtection="1">
      <alignment horizontal="left"/>
      <protection locked="0"/>
    </xf>
    <xf numFmtId="0" fontId="10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0" fontId="1" fillId="14" borderId="1" xfId="8" applyFont="1" applyFill="1" applyBorder="1" applyAlignment="1" applyProtection="1">
      <alignment horizontal="left"/>
      <protection locked="0"/>
    </xf>
    <xf numFmtId="0" fontId="10" fillId="4" borderId="0" xfId="0" applyFont="1" applyFill="1" applyAlignment="1" applyProtection="1">
      <alignment horizontal="center"/>
      <protection locked="0"/>
    </xf>
    <xf numFmtId="0" fontId="12" fillId="4" borderId="0" xfId="0" applyFont="1" applyFill="1" applyAlignment="1" applyProtection="1">
      <alignment horizontal="center" vertical="center"/>
      <protection locked="0"/>
    </xf>
    <xf numFmtId="0" fontId="12" fillId="28" borderId="0" xfId="0" applyFont="1" applyFill="1" applyAlignment="1" applyProtection="1">
      <alignment horizontal="center"/>
      <protection locked="0"/>
    </xf>
    <xf numFmtId="0" fontId="12" fillId="16" borderId="18" xfId="0" applyFont="1" applyFill="1" applyBorder="1" applyAlignment="1" applyProtection="1">
      <alignment horizontal="center"/>
      <protection locked="0"/>
    </xf>
    <xf numFmtId="0" fontId="12" fillId="16" borderId="0" xfId="0" applyFont="1" applyFill="1" applyAlignment="1" applyProtection="1">
      <alignment horizontal="center"/>
      <protection locked="0"/>
    </xf>
    <xf numFmtId="0" fontId="4" fillId="6" borderId="11" xfId="0" applyFont="1" applyFill="1" applyBorder="1" applyAlignment="1">
      <alignment horizontal="center"/>
    </xf>
    <xf numFmtId="10" fontId="4" fillId="19" borderId="1" xfId="0" applyNumberFormat="1" applyFont="1" applyFill="1" applyBorder="1" applyAlignment="1">
      <alignment horizontal="center"/>
    </xf>
    <xf numFmtId="2" fontId="4" fillId="19" borderId="1" xfId="0" applyNumberFormat="1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2" fontId="31" fillId="19" borderId="1" xfId="0" applyNumberFormat="1" applyFont="1" applyFill="1" applyBorder="1" applyAlignment="1">
      <alignment horizontal="center"/>
    </xf>
    <xf numFmtId="10" fontId="4" fillId="19" borderId="9" xfId="0" applyNumberFormat="1" applyFont="1" applyFill="1" applyBorder="1" applyAlignment="1">
      <alignment horizontal="center"/>
    </xf>
    <xf numFmtId="1" fontId="29" fillId="16" borderId="0" xfId="0" applyNumberFormat="1" applyFont="1" applyFill="1" applyAlignment="1">
      <alignment horizontal="center"/>
    </xf>
    <xf numFmtId="2" fontId="43" fillId="18" borderId="1" xfId="0" applyNumberFormat="1" applyFont="1" applyFill="1" applyBorder="1" applyAlignment="1">
      <alignment horizontal="center"/>
    </xf>
    <xf numFmtId="10" fontId="43" fillId="18" borderId="1" xfId="0" applyNumberFormat="1" applyFont="1" applyFill="1" applyBorder="1" applyAlignment="1">
      <alignment horizontal="center"/>
    </xf>
    <xf numFmtId="1" fontId="33" fillId="16" borderId="0" xfId="0" applyNumberFormat="1" applyFont="1" applyFill="1" applyAlignment="1">
      <alignment horizontal="center"/>
    </xf>
    <xf numFmtId="165" fontId="30" fillId="21" borderId="1" xfId="0" applyNumberFormat="1" applyFont="1" applyFill="1" applyBorder="1" applyAlignment="1">
      <alignment horizontal="center"/>
    </xf>
    <xf numFmtId="165" fontId="30" fillId="21" borderId="3" xfId="0" applyNumberFormat="1" applyFont="1" applyFill="1" applyBorder="1" applyAlignment="1">
      <alignment horizontal="center"/>
    </xf>
    <xf numFmtId="164" fontId="41" fillId="24" borderId="1" xfId="0" applyNumberFormat="1" applyFont="1" applyFill="1" applyBorder="1" applyAlignment="1">
      <alignment horizontal="center"/>
    </xf>
    <xf numFmtId="2" fontId="35" fillId="2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0" fontId="0" fillId="27" borderId="0" xfId="0" applyFill="1" applyProtection="1">
      <protection locked="0"/>
    </xf>
    <xf numFmtId="0" fontId="31" fillId="19" borderId="0" xfId="0" applyFont="1" applyFill="1" applyAlignment="1">
      <alignment vertical="top"/>
    </xf>
    <xf numFmtId="0" fontId="26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6" fillId="15" borderId="1" xfId="0" applyFont="1" applyFill="1" applyBorder="1" applyAlignment="1">
      <alignment vertical="top"/>
    </xf>
    <xf numFmtId="0" fontId="26" fillId="0" borderId="0" xfId="0" applyFont="1" applyAlignment="1">
      <alignment vertical="top"/>
    </xf>
    <xf numFmtId="0" fontId="26" fillId="17" borderId="0" xfId="0" applyFont="1" applyFill="1" applyAlignment="1">
      <alignment vertical="top"/>
    </xf>
    <xf numFmtId="2" fontId="46" fillId="25" borderId="0" xfId="0" applyNumberFormat="1" applyFont="1" applyFill="1" applyAlignment="1">
      <alignment horizontal="center" vertical="center"/>
    </xf>
    <xf numFmtId="166" fontId="46" fillId="22" borderId="0" xfId="0" applyNumberFormat="1" applyFont="1" applyFill="1" applyAlignment="1">
      <alignment horizontal="center" vertical="center"/>
    </xf>
    <xf numFmtId="166" fontId="46" fillId="14" borderId="0" xfId="0" applyNumberFormat="1" applyFont="1" applyFill="1" applyAlignment="1">
      <alignment horizontal="center" vertical="center"/>
    </xf>
    <xf numFmtId="0" fontId="48" fillId="2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9" fillId="0" borderId="1" xfId="0" applyFont="1" applyBorder="1" applyAlignment="1">
      <alignment horizontal="center" vertical="top"/>
    </xf>
    <xf numFmtId="0" fontId="49" fillId="0" borderId="1" xfId="0" applyFont="1" applyBorder="1" applyAlignment="1">
      <alignment horizontal="center" vertical="top" wrapText="1"/>
    </xf>
    <xf numFmtId="0" fontId="49" fillId="0" borderId="1" xfId="0" applyFont="1" applyBorder="1" applyAlignment="1">
      <alignment vertical="top"/>
    </xf>
    <xf numFmtId="0" fontId="50" fillId="0" borderId="1" xfId="0" applyFont="1" applyBorder="1" applyAlignment="1">
      <alignment vertical="top"/>
    </xf>
    <xf numFmtId="0" fontId="49" fillId="12" borderId="1" xfId="0" applyFont="1" applyFill="1" applyBorder="1" applyAlignment="1">
      <alignment vertical="top"/>
    </xf>
    <xf numFmtId="0" fontId="49" fillId="12" borderId="1" xfId="8" applyFont="1" applyFill="1" applyBorder="1" applyAlignment="1">
      <alignment vertical="top"/>
    </xf>
    <xf numFmtId="0" fontId="4" fillId="12" borderId="1" xfId="0" applyFont="1" applyFill="1" applyBorder="1" applyAlignment="1">
      <alignment vertical="top"/>
    </xf>
    <xf numFmtId="0" fontId="51" fillId="0" borderId="1" xfId="0" applyFont="1" applyBorder="1" applyAlignment="1">
      <alignment vertical="top"/>
    </xf>
    <xf numFmtId="0" fontId="52" fillId="0" borderId="1" xfId="8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1" fillId="0" borderId="2" xfId="0" applyFont="1" applyBorder="1" applyAlignment="1">
      <alignment vertical="top"/>
    </xf>
    <xf numFmtId="0" fontId="52" fillId="0" borderId="0" xfId="8" applyFont="1" applyAlignment="1">
      <alignment vertical="top"/>
    </xf>
    <xf numFmtId="0" fontId="4" fillId="19" borderId="1" xfId="0" applyFont="1" applyFill="1" applyBorder="1" applyAlignment="1">
      <alignment vertical="top"/>
    </xf>
    <xf numFmtId="0" fontId="4" fillId="17" borderId="0" xfId="0" applyFont="1" applyFill="1" applyAlignment="1">
      <alignment vertical="top"/>
    </xf>
    <xf numFmtId="2" fontId="41" fillId="24" borderId="2" xfId="0" applyNumberFormat="1" applyFont="1" applyFill="1" applyBorder="1" applyAlignment="1">
      <alignment horizontal="left"/>
    </xf>
    <xf numFmtId="166" fontId="41" fillId="24" borderId="1" xfId="0" applyNumberFormat="1" applyFont="1" applyFill="1" applyBorder="1" applyAlignment="1">
      <alignment horizontal="center"/>
    </xf>
    <xf numFmtId="165" fontId="4" fillId="19" borderId="1" xfId="0" applyNumberFormat="1" applyFont="1" applyFill="1" applyBorder="1" applyAlignment="1">
      <alignment horizontal="center"/>
    </xf>
    <xf numFmtId="0" fontId="59" fillId="0" borderId="0" xfId="9" applyAlignment="1">
      <alignment vertical="top"/>
    </xf>
    <xf numFmtId="0" fontId="49" fillId="12" borderId="0" xfId="8" applyFont="1" applyFill="1" applyAlignment="1">
      <alignment vertical="top"/>
    </xf>
    <xf numFmtId="0" fontId="60" fillId="27" borderId="0" xfId="9" applyFont="1" applyFill="1" applyAlignment="1" applyProtection="1">
      <alignment horizontal="center" vertical="center"/>
      <protection locked="0"/>
    </xf>
    <xf numFmtId="0" fontId="61" fillId="27" borderId="0" xfId="0" applyFont="1" applyFill="1" applyAlignment="1" applyProtection="1">
      <alignment horizontal="center" vertical="center"/>
      <protection locked="0"/>
    </xf>
    <xf numFmtId="0" fontId="6" fillId="20" borderId="3" xfId="0" applyFont="1" applyFill="1" applyBorder="1" applyAlignment="1" applyProtection="1">
      <alignment horizontal="center"/>
      <protection locked="0"/>
    </xf>
    <xf numFmtId="0" fontId="6" fillId="20" borderId="4" xfId="0" applyFont="1" applyFill="1" applyBorder="1" applyAlignment="1" applyProtection="1">
      <alignment horizontal="center"/>
      <protection locked="0"/>
    </xf>
    <xf numFmtId="0" fontId="6" fillId="20" borderId="2" xfId="0" applyFont="1" applyFill="1" applyBorder="1" applyAlignment="1" applyProtection="1">
      <alignment horizontal="center"/>
      <protection locked="0"/>
    </xf>
    <xf numFmtId="0" fontId="46" fillId="14" borderId="0" xfId="0" applyFont="1" applyFill="1" applyAlignment="1" applyProtection="1">
      <alignment horizontal="center" vertical="center" wrapText="1"/>
      <protection locked="0"/>
    </xf>
    <xf numFmtId="0" fontId="47" fillId="14" borderId="0" xfId="0" applyFont="1" applyFill="1" applyAlignment="1" applyProtection="1">
      <alignment horizontal="center" vertical="center"/>
      <protection locked="0"/>
    </xf>
    <xf numFmtId="0" fontId="2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22" borderId="1" xfId="0" applyFont="1" applyFill="1" applyBorder="1" applyAlignment="1" applyProtection="1">
      <alignment horizontal="center" vertical="center" textRotation="90" wrapText="1"/>
      <protection locked="0"/>
    </xf>
    <xf numFmtId="0" fontId="24" fillId="22" borderId="1" xfId="0" applyFont="1" applyFill="1" applyBorder="1" applyAlignment="1" applyProtection="1">
      <alignment horizontal="center" textRotation="90"/>
      <protection locked="0"/>
    </xf>
    <xf numFmtId="0" fontId="0" fillId="22" borderId="1" xfId="0" applyFill="1" applyBorder="1" applyAlignment="1" applyProtection="1">
      <alignment horizontal="center" vertical="center" textRotation="90"/>
      <protection locked="0"/>
    </xf>
    <xf numFmtId="0" fontId="63" fillId="22" borderId="0" xfId="0" applyFont="1" applyFill="1" applyAlignment="1">
      <alignment vertical="center" wrapText="1"/>
    </xf>
    <xf numFmtId="0" fontId="63" fillId="22" borderId="0" xfId="0" applyFont="1" applyFill="1" applyAlignment="1">
      <alignment vertical="center"/>
    </xf>
    <xf numFmtId="0" fontId="63" fillId="0" borderId="0" xfId="0" applyFont="1" applyAlignment="1">
      <alignment vertical="center"/>
    </xf>
    <xf numFmtId="0" fontId="64" fillId="14" borderId="0" xfId="0" applyFont="1" applyFill="1" applyAlignment="1">
      <alignment vertical="center" wrapText="1"/>
    </xf>
    <xf numFmtId="0" fontId="64" fillId="14" borderId="0" xfId="0" applyFont="1" applyFill="1" applyAlignment="1">
      <alignment vertical="center"/>
    </xf>
    <xf numFmtId="0" fontId="23" fillId="22" borderId="17" xfId="0" applyFont="1" applyFill="1" applyBorder="1" applyAlignment="1" applyProtection="1">
      <alignment horizontal="center" vertical="center" textRotation="90" wrapText="1"/>
      <protection locked="0"/>
    </xf>
    <xf numFmtId="0" fontId="23" fillId="22" borderId="17" xfId="0" applyFont="1" applyFill="1" applyBorder="1" applyAlignment="1" applyProtection="1">
      <alignment horizontal="center" vertical="center" textRotation="90"/>
      <protection locked="0"/>
    </xf>
    <xf numFmtId="0" fontId="62" fillId="25" borderId="0" xfId="0" applyFont="1" applyFill="1" applyAlignment="1">
      <alignment vertical="center" wrapText="1"/>
    </xf>
    <xf numFmtId="0" fontId="62" fillId="25" borderId="0" xfId="0" applyFont="1" applyFill="1" applyAlignment="1">
      <alignment vertical="center"/>
    </xf>
    <xf numFmtId="0" fontId="5" fillId="8" borderId="3" xfId="0" applyFont="1" applyFill="1" applyBorder="1" applyAlignment="1" applyProtection="1">
      <alignment horizontal="center"/>
      <protection locked="0"/>
    </xf>
    <xf numFmtId="0" fontId="5" fillId="8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13" borderId="16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" fontId="29" fillId="16" borderId="0" xfId="0" applyNumberFormat="1" applyFont="1" applyFill="1" applyAlignment="1" applyProtection="1">
      <alignment horizontal="center" vertical="center"/>
      <protection locked="0"/>
    </xf>
    <xf numFmtId="0" fontId="29" fillId="16" borderId="0" xfId="0" applyFont="1" applyFill="1" applyAlignment="1" applyProtection="1">
      <alignment horizontal="center" vertical="center"/>
      <protection locked="0"/>
    </xf>
    <xf numFmtId="0" fontId="5" fillId="10" borderId="0" xfId="0" applyFont="1" applyFill="1" applyAlignment="1" applyProtection="1">
      <alignment horizontal="center"/>
      <protection locked="0"/>
    </xf>
    <xf numFmtId="0" fontId="46" fillId="25" borderId="0" xfId="0" applyFont="1" applyFill="1" applyAlignment="1" applyProtection="1">
      <alignment horizontal="center" vertical="center"/>
      <protection locked="0"/>
    </xf>
    <xf numFmtId="0" fontId="47" fillId="25" borderId="0" xfId="0" applyFont="1" applyFill="1" applyAlignment="1" applyProtection="1">
      <alignment horizontal="center" vertical="center"/>
      <protection locked="0"/>
    </xf>
    <xf numFmtId="0" fontId="47" fillId="25" borderId="0" xfId="0" applyFont="1" applyFill="1" applyAlignment="1" applyProtection="1">
      <alignment horizontal="center"/>
      <protection locked="0"/>
    </xf>
    <xf numFmtId="0" fontId="46" fillId="22" borderId="0" xfId="0" applyFont="1" applyFill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4" fillId="20" borderId="3" xfId="0" applyFont="1" applyFill="1" applyBorder="1" applyAlignment="1" applyProtection="1">
      <alignment horizontal="center"/>
      <protection locked="0"/>
    </xf>
    <xf numFmtId="0" fontId="44" fillId="20" borderId="2" xfId="0" applyFont="1" applyFill="1" applyBorder="1" applyAlignment="1" applyProtection="1">
      <alignment horizontal="center"/>
      <protection locked="0"/>
    </xf>
    <xf numFmtId="0" fontId="5" fillId="9" borderId="1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10" borderId="0" xfId="0" applyFont="1" applyFill="1" applyAlignment="1">
      <alignment horizontal="center"/>
    </xf>
    <xf numFmtId="0" fontId="25" fillId="4" borderId="0" xfId="0" applyFont="1" applyFill="1" applyAlignment="1">
      <alignment horizontal="left" vertical="center" wrapText="1"/>
    </xf>
    <xf numFmtId="0" fontId="57" fillId="22" borderId="0" xfId="0" applyFont="1" applyFill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5" fillId="0" borderId="0" xfId="0" applyFont="1" applyAlignment="1">
      <alignment horizontal="center" wrapText="1"/>
    </xf>
    <xf numFmtId="0" fontId="59" fillId="0" borderId="0" xfId="9" applyAlignment="1">
      <alignment horizontal="center" vertical="center" wrapText="1"/>
    </xf>
  </cellXfs>
  <cellStyles count="10">
    <cellStyle name="Comma 2" xfId="6" xr:uid="{0F474035-78F9-4CB0-A3CE-6691962705BE}"/>
    <cellStyle name="Hyperlink" xfId="9" builtinId="8"/>
    <cellStyle name="Normal" xfId="0" builtinId="0"/>
    <cellStyle name="Normal 2" xfId="2" xr:uid="{E2DF91B8-2B33-49CA-99EF-339599E4A6DB}"/>
    <cellStyle name="Normal 2 2" xfId="7" xr:uid="{153D6230-AF59-415E-9D58-6EDC809FF1C2}"/>
    <cellStyle name="Normal 3" xfId="3" xr:uid="{F31FC3AB-74DC-4D01-8BF5-33DD05149636}"/>
    <cellStyle name="Normal 4" xfId="4" xr:uid="{0768CC5C-980B-4C1C-BD15-696798A416CB}"/>
    <cellStyle name="Normal 4 2" xfId="5" xr:uid="{79DACAD5-8482-4971-8AE0-80B19380C696}"/>
    <cellStyle name="Normal 5" xfId="1" xr:uid="{C5632AE1-CF03-453D-8D80-D65349F81B7A}"/>
    <cellStyle name="Normal 6" xfId="8" xr:uid="{45BECCEF-188C-458B-956A-1FC5A0D1535B}"/>
  </cellStyles>
  <dxfs count="6"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theme="6"/>
        </patternFill>
      </fill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colors>
    <mruColors>
      <color rgb="FFFFFFFF"/>
      <color rgb="FFFFFFCC"/>
      <color rgb="FFFFFF99"/>
      <color rgb="FFFF66CC"/>
      <color rgb="FFFFFF75"/>
      <color rgb="FFCDEAFF"/>
      <color rgb="FFFF5050"/>
      <color rgb="FF0081E2"/>
      <color rgb="FFFFDDF4"/>
      <color rgb="FFFFC9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317501</xdr:colOff>
      <xdr:row>73</xdr:row>
      <xdr:rowOff>468313</xdr:rowOff>
    </xdr:from>
    <xdr:to>
      <xdr:col>16</xdr:col>
      <xdr:colOff>0</xdr:colOff>
      <xdr:row>80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C3F7E4B3-36EB-4CAA-949C-1FD60060AC57}"/>
            </a:ext>
          </a:extLst>
        </xdr:cNvPr>
        <xdr:cNvGrpSpPr/>
      </xdr:nvGrpSpPr>
      <xdr:grpSpPr>
        <a:xfrm>
          <a:off x="9928226" y="9983788"/>
          <a:ext cx="3330574" cy="1150937"/>
          <a:chOff x="10185957" y="10243496"/>
          <a:chExt cx="3428376" cy="888084"/>
        </a:xfrm>
      </xdr:grpSpPr>
      <xdr:pic>
        <xdr:nvPicPr>
          <xdr:cNvPr id="3" name="Picture 2" descr="UNICEF Logo and symbol, meaning, history, PNG, brand">
            <a:extLst>
              <a:ext uri="{FF2B5EF4-FFF2-40B4-BE49-F238E27FC236}">
                <a16:creationId xmlns:a16="http://schemas.microsoft.com/office/drawing/2014/main" id="{A0D97869-DD70-431F-9975-8529C5D6E15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185957" y="10243496"/>
            <a:ext cx="1625636" cy="8880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Jobs with MÉDECINS SANS FRONTIÈRES/DOCTORS WITHOUT BORDERS (MSF) |  CharityJob">
            <a:extLst>
              <a:ext uri="{FF2B5EF4-FFF2-40B4-BE49-F238E27FC236}">
                <a16:creationId xmlns:a16="http://schemas.microsoft.com/office/drawing/2014/main" id="{88AE4E6B-D009-4BE5-82B5-6F067EA421E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10840" y="10243499"/>
            <a:ext cx="1803493" cy="8850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1312770</xdr:colOff>
      <xdr:row>5</xdr:row>
      <xdr:rowOff>55060</xdr:rowOff>
    </xdr:from>
    <xdr:ext cx="10309425" cy="431881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CA8DF0B-1389-E238-DDFC-251D311568BC}"/>
            </a:ext>
          </a:extLst>
        </xdr:cNvPr>
        <xdr:cNvSpPr/>
      </xdr:nvSpPr>
      <xdr:spPr>
        <a:xfrm>
          <a:off x="1312770" y="893260"/>
          <a:ext cx="10309425" cy="43188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refresh pivot table </a:t>
          </a: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when new ingredients added</a:t>
          </a: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in "AA data base feeder"</a:t>
          </a:r>
        </a:p>
        <a:p>
          <a:pPr algn="ctr"/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Then sort column A in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alphab. order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210</xdr:row>
      <xdr:rowOff>0</xdr:rowOff>
    </xdr:from>
    <xdr:ext cx="7943905" cy="262822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D0EB1B-1C67-4E99-B95C-B39C2C95A0F9}"/>
            </a:ext>
          </a:extLst>
        </xdr:cNvPr>
        <xdr:cNvSpPr/>
      </xdr:nvSpPr>
      <xdr:spPr>
        <a:xfrm>
          <a:off x="0" y="33890791"/>
          <a:ext cx="7943905" cy="262822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refresh pivot table </a:t>
          </a: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when AA composition table</a:t>
          </a: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is updated</a:t>
          </a:r>
        </a:p>
      </xdr:txBody>
    </xdr:sp>
    <xdr:clientData/>
  </xdr:oneCellAnchor>
  <xdr:oneCellAnchor>
    <xdr:from>
      <xdr:col>0</xdr:col>
      <xdr:colOff>1920514</xdr:colOff>
      <xdr:row>123</xdr:row>
      <xdr:rowOff>34589</xdr:rowOff>
    </xdr:from>
    <xdr:ext cx="9945223" cy="1782924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A86D035-1D4D-4ECD-BAC8-C55E8E390A3B}"/>
            </a:ext>
          </a:extLst>
        </xdr:cNvPr>
        <xdr:cNvSpPr/>
      </xdr:nvSpPr>
      <xdr:spPr>
        <a:xfrm>
          <a:off x="1920514" y="19560839"/>
          <a:ext cx="9945223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refresh pivot table on </a:t>
          </a:r>
        </a:p>
        <a:p>
          <a:pPr algn="ctr"/>
          <a:r>
            <a:rPr lang="en-U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list</a:t>
          </a:r>
          <a:r>
            <a:rPr lang="en-U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_ingredients_PDCAAS if needed</a:t>
          </a:r>
          <a:endParaRPr lang="en-U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urga Khatiwada" refreshedDate="45440.649818287035" createdVersion="8" refreshedVersion="8" minRefreshableVersion="3" recordCount="163" xr:uid="{5C9B0747-6E34-4C3B-860A-E18C9F5D198B}">
  <cacheSource type="worksheet">
    <worksheetSource ref="A2:Q165" sheet="AA data base feeder"/>
  </cacheSource>
  <cacheFields count="17">
    <cacheField name="Ingredients" numFmtId="0">
      <sharedItems containsBlank="1" count="254">
        <s v="Almond"/>
        <s v="Barley flour (USA)"/>
        <s v="Barley, malt flour (USA)"/>
        <s v="Barley, roasted flour (Japan)"/>
        <s v="Buckwheat flour, straight (Japan)"/>
        <s v="Buckwheat flour, whole-groat (USA)"/>
        <s v="Chickpea flour (USA)"/>
        <s v="Chickpea, mature seeds, whole, boiled (Japan)"/>
        <s v="Chickpea, mature seeds, whole, raw (Japan)"/>
        <s v="Chickpeas, mature seeds, boiled, without salt (USA)"/>
        <s v="Chickpeas, mature seeds, raw (USA)"/>
        <s v="Corn, Con flour, yellow Kernel, raw (Japan)"/>
        <s v="Egg,  whole, fresh,raw (USA)"/>
        <s v="Egg, duck, whole, fresh,raw (USA)"/>
        <s v="Eggs, chicken,  dried (DK)"/>
        <s v="Eggs, chicken, egg white, dried (DK)"/>
        <s v="Fish, carp, cooked, dry heat (USA)"/>
        <s v="Fish, carp, raw (USA)"/>
        <s v="Fish, dried  powder(Anchovy, whole)"/>
        <s v="Fish, dry powder (sardine, whole)"/>
        <s v="Fish, haddock, raw (USA)"/>
        <s v="Fish, tilapia, raw (USA)"/>
        <s v="Fish, trout, rainbow, farmed, cooked, dry heat (USA)"/>
        <s v="Fish, trout, rainbow, farmed, raw (USA)"/>
        <s v="Fish, trout, rainbow, wild, raw (USA)"/>
        <s v="Fish, trout,rainbow, wild, cooked, dry heat (USA)"/>
        <s v="Flax seeds, roasted (USA)"/>
        <s v="Lentils, mature seeds, cooked, boiled (Japan)"/>
        <s v="Lentils, raw (USA)"/>
        <s v="Lentils, raw, dry (DK)"/>
        <s v="Maize flour (DK)"/>
        <s v="Milk, butter milk powder (USA)"/>
        <s v="Milk, permeate powder (USA)"/>
        <s v="Milk, protein concentrate (70)"/>
        <s v="Milk, protein isolate (Europe)"/>
        <s v="Milk, skimmed milk powder (Australia)"/>
        <s v="Milk, skimmed milk powder (DK)"/>
        <s v="Milk, skimmed milk powder (Germany)"/>
        <s v="Milk, skimmed milk powder (India)"/>
        <s v="Milk, skimmed milk powder (Japan)"/>
        <s v="Milk, skimmed milk powder (Uruguay)"/>
        <s v="Milk, skimmed milk powder (USA)"/>
        <s v="Milk, whole milk powder (DK)"/>
        <s v="Milk, whole milk powder (Japan)"/>
        <s v="Milk, whole milk powder (USA)"/>
        <s v="Millet flour (USA)"/>
        <s v="Mung beans, raw, dried (DK)"/>
        <s v="Nuts, coconut meat, dried (desiccated), not sweetened (USA)"/>
        <s v="Nuts, coconut meat, raw (USA)"/>
        <s v="Oats, rolled (DK)"/>
        <s v="Okra,seed, flour, defatted"/>
        <s v="Pea meal (Europe)"/>
        <s v="Peanut butter (DK)"/>
        <s v="Peanut butter (USA)"/>
        <s v="Peanut butter(Japan)"/>
        <s v="Peanut flour, defatted (USA)"/>
        <s v="Peanut flour, low fat (USA)"/>
        <s v="Peanut paste (Turkey)"/>
        <s v="Peanuts, dry roasted (Africa)"/>
        <s v="Peanuts, dry roasted (Argentina)"/>
        <s v="Peanuts, dry roasted (Haiti)"/>
        <s v="Peanuts, dry roasted (India)"/>
        <s v="Peanuts, dry roasted (USA)"/>
        <s v="Peanuts, dry roasted (USAe)"/>
        <s v="Peanuts, oil roasted (with salt) (USA)"/>
        <s v="Peanuts, oil roasted (without salt) (USA)"/>
        <s v="Peanuts, roasted (Argentina)"/>
        <s v="Peanuts, roasted (India)"/>
        <s v="Peanuts, Roasted, salted (DK)"/>
        <s v="Peas, green, split, mature seeds, raw (USA)"/>
        <s v="Plantains, green, Cooked (USA)"/>
        <s v="Plantains, yellow, Baked (USA)"/>
        <s v="Pumpkin seed, dried"/>
        <s v="Rice flour (DK)"/>
        <s v="Rice, parboiled, raw (DK)"/>
        <s v="Rice, polished, raw (DK)"/>
        <s v="Rye, flour (Japan)"/>
        <s v="Rye, flour (USA)"/>
        <s v="Rye, whole flour (Japan)"/>
        <s v="Sesame flour, high fat (USA)"/>
        <s v="Sesame seed, paste"/>
        <s v="Sorghum, milled grain, raw (Japan)"/>
        <s v="Soya flour, Reduced fat extruded (USA)"/>
        <s v="Soya Protein Concentrate (Europe)"/>
        <s v="Soya Protein Concentrate (Japan)"/>
        <s v="Soya Protein Concentrate (USA)"/>
        <s v="Soya Protein Isolate (Europe)"/>
        <s v="Soya Protein Isolate (Japan)"/>
        <s v="Soya Protein Isolate (USA)"/>
        <s v="Soya, Defatted soya flour (Europe)"/>
        <s v="Soya, Defatted soya flour (USA)"/>
        <s v="Soya, Defatted soya flour, Toasted (India)"/>
        <s v="Soya, Defatted soya flour,Toasted(Europe)"/>
        <s v="Soya, flour, full fat (DK)"/>
        <s v="Soya, flour, full fat (USA)"/>
        <s v="Soya, flour, full fat, roasted (USA)"/>
        <s v="Soya, flour, full fat, roasted (USAe)"/>
        <s v="Soya, flour, Low fat, extruded (USA)"/>
        <s v="Spirulina"/>
        <s v="Sunflower seeds, decorticated, dried (DK)"/>
        <s v="Teff"/>
        <s v="Wheat flour all purpose (US)"/>
        <s v="Wheat flour, durum (DK)"/>
        <s v="Whey permeate powder (USA)"/>
        <s v="Whey protein isolate (DK)"/>
        <s v="Whey, acid, dry"/>
        <s v="Whey, cheese whey powder (Japan)"/>
        <s v="Whey, Powder (Uruguay)"/>
        <s v="Whey, Protein Concentrate 34"/>
        <s v="Whey, Protein Concentrate, WPC80 (Europe)"/>
        <s v="Whey, Protein Concentrate(WPC 80) (USA)"/>
        <s v="Whey, Protein powder whey based (Europe)"/>
        <s v="Whey, Sweet, dry (DK)"/>
        <s v="Whey, Sweet, dry (USA)"/>
        <m/>
        <s v="Whey, Protein Concentrate(WPC 80)" u="1"/>
        <s v="Rice, parboiled, raw" u="1"/>
        <s v="Oats, rolled" u="1"/>
        <s v="Wheat flour, durum" u="1"/>
        <s v="Fish, carp, raw" u="1"/>
        <s v="Whey, Sweet, dry" u="1"/>
        <s v="Peanuts, Roasted, salted" u="1"/>
        <s v="Peanuts, oil roasted (with salt) (US)" u="1"/>
        <s v="Fish, trout, rainbow, farmed, raw (US)" u="1"/>
        <s v="Lentils, raw (US)" u="1"/>
        <s v="Whey powder (Nuflower)" u="1"/>
        <s v="Soya, flour, Low fat, extruded" u="1"/>
        <s v="Nuts, coconut meat, dried (desiccated), not sweetened" u="1"/>
        <s v="Rye, flour" u="1"/>
        <s v="Milk, butter milk powder (US)" u="1"/>
        <s v="Lentils, raw" u="1"/>
        <s v="Whey, Sweet, dry (India)" u="1"/>
        <s v="Peanut flour, low fat (US)" u="1"/>
        <s v="Peas, green, split, mature seeds, raw (US)" u="1"/>
        <s v="Barley, roasted flour" u="1"/>
        <s v="Milk, whole milk powder (Asia)" u="1"/>
        <s v="Chickpeas, mature seeds, raw (US)" u="1"/>
        <s v="Soya, Defatted soya flour,Toasted(EU)" u="1"/>
        <s v="Whey permeate powder (origin: USA)" u="1"/>
        <s v="Peanuts, dry roasted  (origin: Africa)" u="1"/>
        <s v="Flax seeds, roasted" u="1"/>
        <s v="Fish, trout,rainbow, wild, cooked, dry heat (US)" u="1"/>
        <s v="Barley flour" u="1"/>
        <s v="Fish, tilapia, raw" u="1"/>
        <s v="Milk, permeate powder" u="1"/>
        <s v="Mung beans, raw, dried" u="1"/>
        <s v="Plantains, yellow, Baked (US)" u="1"/>
        <s v="Soya Protein Concentrate (Asia)" u="1"/>
        <s v="Fish, trout, rainbow, wild, raw (US)" u="1"/>
        <s v="Rice flour" u="1"/>
        <s v="Milk, whole milk powder (US)" u="1"/>
        <s v="Soya flour, Reduced fat extruded" u="1"/>
        <s v="Soya, flour, full fat, roasted" u="1"/>
        <s v="Soya flour(Nuflower)" u="1"/>
        <s v="Soya, flour, full fat, roasted (US)" u="1"/>
        <s v="Peanuts, oil roasted (without salt) (US)" u="1"/>
        <s v="Peanuts, dry roasted (origin:Haiti)" u="1"/>
        <s v="Soya, Defatted soya flour, Toasted (Asia)" u="1"/>
        <s v="Rye, Whole flour" u="1"/>
        <s v="Fish, haddock, raw (US)" u="1"/>
        <s v="Fish, tilapia, raw (US)" u="1"/>
        <s v="Soya, Defatted soya flour(USA)" u="1"/>
        <s v="Milk, whole milk powder (Europe)" u="1"/>
        <s v="Maize flour" u="1"/>
        <s v="Soya Protein Concentrate" u="1"/>
        <s v="Soya, flour, full fat (Europe)" u="1"/>
        <s v="Egg, duck, whole, fresh,raw (US)" u="1"/>
        <s v="Whey, Sweet, dry (US)" u="1"/>
        <s v="Peanut flour, defatted (US)" u="1"/>
        <s v="Sunflower seeds, decorticated, dried" u="1"/>
        <s v="Chickpeas, mature seeds, boiled, without salt (US)" u="1"/>
        <s v="Fish, trout, rainbow, farmed, cooked, dry heat (US)" u="1"/>
        <s v="Corn, Con flour, yellow Kernel, raw" u="1"/>
        <s v="Buckwheat flour, straight" u="1"/>
        <s v="Chickpea, mature seeds, whole, boiled" u="1"/>
        <s v="Barley, malt flour" u="1"/>
        <s v="Milk, butter milk powder" u="1"/>
        <s v="Buckwheat flour, whole-groat (US)" u="1"/>
        <s v="Fish, carp, raw (US)" u="1"/>
        <s v="Sesame flour, high fat (US)" u="1"/>
        <s v="Eggs, chicken, egg white, dried" u="1"/>
        <s v="Barley, malt flour (US)" u="1"/>
        <s v="Peanut butter" u="1"/>
        <s v="Peanut butter(Asia)" u="1"/>
        <s v="Soya, flour full fat, roasted" u="1"/>
        <s v="Milk, skimmed milk powder (US)" u="1"/>
        <s v="Whey, Protein powder whey based" u="1"/>
        <s v="Peanuts, dry roasted (origin: India)" u="1"/>
        <s v="Fish, haddock, raw" u="1"/>
        <s v="Soya Protein Isolate" u="1"/>
        <s v="Plantains, green, Cooked (US)" u="1"/>
        <s v="Milk, skimmed milk powder (Asia)" u="1"/>
        <s v="Whey, Sweet, dry " u="1"/>
        <s v="Peanut butter (Europe)" u="1"/>
        <s v="Wheat flour all purpose" u="1"/>
        <s v="Soya, flour, full fat (US)" u="1"/>
        <s v="Rye, flour (US)" u="1"/>
        <s v="Peanut flour, low fat" u="1"/>
        <s v="Whey protein isolate (Lacprodan DI-9224)" u="1"/>
        <s v="Select ingredient" u="1"/>
        <s v="sesame flour, high fat" u="1"/>
        <s v="Peanuts, dry roasted (origin: Argentina)" u="1"/>
        <s v="Fish, carp, cooked, dry heat (US)" u="1"/>
        <s v="Peanuts, dry roasted (origin: USA)" u="1"/>
        <s v="Peanut paste" u="1"/>
        <s v="Peanuts, oil roasted (without salt)" u="1"/>
        <s v="Fish, trout, rainbow, farmed, cooked, dry heat" u="1"/>
        <s v="Millet flour" u="1"/>
        <s v="Soya, Defatted soya flour (US)" u="1"/>
        <s v="Millet flour (US)" u="1"/>
        <s v="Buckwheat flour, whole-groat" u="1"/>
        <s v="Chickpea, mature seeds, whole, raw" u="1"/>
        <s v="Nuts, coconut meat, raw" u="1"/>
        <s v="Whey, cheese whey powder" u="1"/>
        <s v="Peanuts, dry roasted (US)" u="1"/>
        <s v="Skimmed Milk Powder (Nuflower)" u="1"/>
        <s v="Eggs, chicken,  dried" u="1"/>
        <s v="Peanuts, dry roasted ( India)" u="1"/>
        <s v="Soya Protein Isolate (US)" u="1"/>
        <s v="Lentils, raw, dry" u="1"/>
        <s v="Milk, whole milk powder" u="1"/>
        <s v="Egg, duck, whole, fresh,raw" u="1"/>
        <s v="Peanuts, dry roasted  (Africa)" u="1"/>
        <s v="Whey, Protein powder whey based " u="1"/>
        <s v="Peanut butter (US)" u="1"/>
        <s v="Soya, Defatted soya flour (Toasted)" u="1"/>
        <s v="Fish, trout,rainbow, wild, cooked, dry heat" u="1"/>
        <s v="Nuts, coconut meat, raw (US)" u="1"/>
        <s v="Fish, trout, rainbow, wild, raw" u="1"/>
        <s v="Peanut, dry roasted (without salt)" u="1"/>
        <s v="Nuts, coconut meat, dried (desiccated), not sweetened (US)" u="1"/>
        <s v="Chickpeas, mature seeds, boiled, without salt" u="1"/>
        <s v="Whey, Sweet, dry (Europe)" u="1"/>
        <s v="Egg,  whole, fresh,raw (US)" u="1"/>
        <s v="Pea, Dehulled microgrinded pea meal" u="1"/>
        <s v="Roasted Peanut (Nuflower)" u="1"/>
        <s v="Fish, trout, rainbow, farmed, raw" u="1"/>
        <s v="Fish, carp, cooked, dry heat" u="1"/>
        <s v="Soya, flour, full fat" u="1"/>
        <s v="Sorghum, milled grain, raw" u="1"/>
        <s v="Chickpea flour" u="1"/>
        <s v="Rice, Polished, raw" u="1"/>
        <s v="Peanut flour, defatted" u="1"/>
        <s v="Chickpeas, mature seeds, raw" u="1"/>
        <s v="Milk, skimmed milk powder (Europe/Asia)" u="1"/>
        <s v="Peas, green, split, mature seeds, raw" u="1"/>
        <s v="Soya Protein Isolate (Asia)" u="1"/>
        <s v="Soya Protein Concentrate (US)" u="1"/>
        <s v="Milk, skimmed milk powder (Europe)" u="1"/>
        <s v="Flax seeds, roasted (US)" u="1"/>
        <s v="Egg,  whole, fresh,raw" u="1"/>
        <s v="Soya, Defatted soya flour" u="1"/>
        <s v="Barley flour (US)" u="1"/>
        <s v="Lentils, mature seeds, cooked, boiled" u="1"/>
      </sharedItems>
    </cacheField>
    <cacheField name="dairy_x000a_(1=YES/0=no)" numFmtId="0">
      <sharedItems containsBlank="1" containsMixedTypes="1" containsNumber="1" containsInteger="1" minValue="0" maxValue="1" longText="1"/>
    </cacheField>
    <cacheField name="suitable _x000a_for RUTF?" numFmtId="0">
      <sharedItems containsBlank="1" count="3">
        <s v="yes"/>
        <s v="no"/>
        <m/>
      </sharedItems>
    </cacheField>
    <cacheField name="reason" numFmtId="0">
      <sharedItems containsNonDate="0" containsString="0" containsBlank="1"/>
    </cacheField>
    <cacheField name="Int. standard available?" numFmtId="0">
      <sharedItems containsBlank="1" count="2">
        <m/>
        <s v="yes"/>
      </sharedItems>
    </cacheField>
    <cacheField name="Protein content (g)" numFmtId="0">
      <sharedItems containsString="0" containsBlank="1" containsNumber="1" minValue="1.0900000000000001" maxValue="89.3"/>
    </cacheField>
    <cacheField name="Feacal digestibility (%)" numFmtId="0">
      <sharedItems containsString="0" containsBlank="1" containsNumber="1" minValue="0.32" maxValue="1"/>
    </cacheField>
    <cacheField name="Lysine" numFmtId="0">
      <sharedItems containsString="0" containsBlank="1" containsNumber="1" minValue="0.05" maxValue="10.3"/>
    </cacheField>
    <cacheField name="SAA (Methionine+Cysteine)" numFmtId="0">
      <sharedItems containsString="0" containsBlank="1" containsNumber="1" minValue="0.03" maxValue="5.27"/>
    </cacheField>
    <cacheField name="Threonine" numFmtId="0">
      <sharedItems containsString="0" containsBlank="1" containsNumber="1" minValue="0.02" maxValue="7.7"/>
    </cacheField>
    <cacheField name="Tryptophan" numFmtId="0">
      <sharedItems containsString="0" containsBlank="1" containsNumber="1" minValue="0.01" maxValue="1.8"/>
    </cacheField>
    <cacheField name="Histidine" numFmtId="0">
      <sharedItems containsString="0" containsBlank="1" containsNumber="1" minValue="0" maxValue="2.2999999999999998"/>
    </cacheField>
    <cacheField name="Isoleucine" numFmtId="0">
      <sharedItems containsString="0" containsBlank="1" containsNumber="1" minValue="5.3999999999999999E-2" maxValue="7.1"/>
    </cacheField>
    <cacheField name="Leucine" numFmtId="0">
      <sharedItems containsString="0" containsBlank="1" containsNumber="1" minValue="9.5000000000000001E-2" maxValue="11.5"/>
    </cacheField>
    <cacheField name="Phenylalanine" numFmtId="0">
      <sharedItems containsString="0" containsBlank="1" containsNumber="1" minValue="0.05" maxValue="5.14"/>
    </cacheField>
    <cacheField name="Valine" numFmtId="0">
      <sharedItems containsString="0" containsBlank="1" containsNumber="1" minValue="9.1999999999999998E-2" maxValue="6.3"/>
    </cacheField>
    <cacheField name="Sourc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">
  <r>
    <x v="0"/>
    <n v="0"/>
    <x v="0"/>
    <m/>
    <x v="0"/>
    <n v="21.2"/>
    <n v="0.85699999999999998"/>
    <n v="0.66600000000000004"/>
    <n v="0.47099999999999997"/>
    <n v="0.66300000000000003"/>
    <n v="0.23699999999999999"/>
    <n v="0.57399999999999995"/>
    <n v="0.85299999999999998"/>
    <n v="1.58"/>
    <n v="1.21"/>
    <n v="1.01"/>
    <s v="fooddata.dk**12"/>
  </r>
  <r>
    <x v="1"/>
    <n v="0"/>
    <x v="0"/>
    <m/>
    <x v="0"/>
    <n v="10.5"/>
    <n v="0.72"/>
    <n v="0.39100000000000001"/>
    <n v="0.434"/>
    <n v="0.35599999999999998"/>
    <n v="0.17499999999999999"/>
    <n v="0.23599999999999999"/>
    <n v="0.38300000000000001"/>
    <n v="0.71299999999999997"/>
    <n v="0.58899999999999997"/>
    <n v="0.51500000000000001"/>
    <s v="USDA*2"/>
  </r>
  <r>
    <x v="2"/>
    <n v="0"/>
    <x v="0"/>
    <m/>
    <x v="0"/>
    <n v="10.3"/>
    <n v="0.73"/>
    <n v="0.53500000000000003"/>
    <n v="0.45100000000000001"/>
    <n v="0.40699999999999997"/>
    <n v="0.13200000000000001"/>
    <n v="0.27500000000000002"/>
    <n v="0.36099999999999999"/>
    <n v="0.746"/>
    <n v="0.22500000000000001"/>
    <n v="0.503"/>
    <s v="USDA*6"/>
  </r>
  <r>
    <x v="3"/>
    <n v="0"/>
    <x v="0"/>
    <m/>
    <x v="0"/>
    <n v="12.5"/>
    <n v="0.79"/>
    <n v="0.44"/>
    <n v="0.56000000000000005"/>
    <n v="0.46"/>
    <n v="0.18"/>
    <n v="0.28999999999999998"/>
    <n v="0.46"/>
    <n v="0.93"/>
    <n v="0.69"/>
    <n v="0.64"/>
    <s v="Japan food database*3"/>
  </r>
  <r>
    <x v="4"/>
    <n v="0"/>
    <x v="0"/>
    <m/>
    <x v="0"/>
    <n v="12"/>
    <n v="0.8"/>
    <n v="0.7"/>
    <n v="0.54"/>
    <n v="0.46"/>
    <n v="0.19"/>
    <n v="0.32"/>
    <n v="0.44"/>
    <n v="0.79"/>
    <n v="0.55000000000000004"/>
    <n v="0.61"/>
    <s v="Japan food database*4"/>
  </r>
  <r>
    <x v="5"/>
    <n v="0"/>
    <x v="0"/>
    <m/>
    <x v="0"/>
    <n v="12.6"/>
    <n v="0.8"/>
    <n v="0.64"/>
    <n v="0.38200000000000001"/>
    <n v="0.48199999999999998"/>
    <n v="0.183"/>
    <n v="0.29399999999999998"/>
    <n v="0.47399999999999998"/>
    <n v="0.79200000000000004"/>
    <n v="0.495"/>
    <n v="0.64600000000000002"/>
    <s v="USDA*4"/>
  </r>
  <r>
    <x v="6"/>
    <n v="0"/>
    <x v="0"/>
    <m/>
    <x v="0"/>
    <n v="19.239999999999998"/>
    <n v="0.84"/>
    <n v="1.65"/>
    <n v="0.67"/>
    <n v="0.88"/>
    <n v="0.27"/>
    <n v="0.65"/>
    <n v="1.04"/>
    <n v="1.72"/>
    <m/>
    <n v="1.0900000000000001"/>
    <s v="Edesia (USA)*1"/>
  </r>
  <r>
    <x v="7"/>
    <n v="0"/>
    <x v="1"/>
    <m/>
    <x v="0"/>
    <n v="9.5"/>
    <n v="0.89"/>
    <n v="0.64"/>
    <n v="0.25"/>
    <n v="0.36"/>
    <n v="9.2999999999999999E-2"/>
    <n v="0.26"/>
    <n v="0.41"/>
    <n v="0.68"/>
    <n v="0.25"/>
    <n v="0.4"/>
    <s v="Japan food database*1"/>
  </r>
  <r>
    <x v="8"/>
    <n v="0"/>
    <x v="0"/>
    <m/>
    <x v="0"/>
    <n v="20"/>
    <n v="0.72"/>
    <n v="1.3"/>
    <n v="0.54"/>
    <n v="0.75"/>
    <n v="0.2"/>
    <n v="0.55000000000000004"/>
    <n v="0.86"/>
    <n v="1.4"/>
    <n v="1.1000000000000001"/>
    <n v="0.85"/>
    <s v="Japan food database*1"/>
  </r>
  <r>
    <x v="9"/>
    <n v="0"/>
    <x v="1"/>
    <m/>
    <x v="0"/>
    <n v="8.86"/>
    <n v="0.89"/>
    <n v="0.59299999999999997"/>
    <n v="0.23499999999999999"/>
    <n v="0.32900000000000001"/>
    <n v="8.5000000000000006E-2"/>
    <n v="0.24399999999999999"/>
    <n v="0.38"/>
    <n v="0.63100000000000001"/>
    <n v="0.47499999999999998"/>
    <n v="0.372"/>
    <s v="USDA*"/>
  </r>
  <r>
    <x v="10"/>
    <n v="0"/>
    <x v="0"/>
    <m/>
    <x v="0"/>
    <n v="20.5"/>
    <n v="0.75"/>
    <n v="1.38"/>
    <n v="0.54900000000000004"/>
    <n v="0.76600000000000001"/>
    <n v="0.2"/>
    <n v="0.56599999999999995"/>
    <n v="0.88200000000000001"/>
    <n v="1.46"/>
    <n v="1.1000000000000001"/>
    <n v="0.86499999999999999"/>
    <s v="USDA*1"/>
  </r>
  <r>
    <x v="11"/>
    <n v="0"/>
    <x v="0"/>
    <m/>
    <x v="0"/>
    <n v="6.6"/>
    <n v="0.85"/>
    <n v="0.19"/>
    <n v="0.26"/>
    <n v="0.25"/>
    <n v="0.47"/>
    <n v="0.22"/>
    <n v="0.24"/>
    <n v="0.81"/>
    <n v="0.32"/>
    <n v="0.33"/>
    <s v="Japan food database*"/>
  </r>
  <r>
    <x v="12"/>
    <n v="0"/>
    <x v="1"/>
    <m/>
    <x v="0"/>
    <n v="12.6"/>
    <n v="0.97"/>
    <n v="0.91200000000000003"/>
    <n v="0.65200000000000002"/>
    <n v="0.55600000000000005"/>
    <n v="0.16700000000000001"/>
    <n v="0.309"/>
    <n v="0.67100000000000004"/>
    <n v="1.0900000000000001"/>
    <n v="0.68"/>
    <n v="0.85799999999999998"/>
    <s v="USDA*"/>
  </r>
  <r>
    <x v="13"/>
    <n v="0"/>
    <x v="1"/>
    <m/>
    <x v="0"/>
    <n v="12.8"/>
    <n v="0.97"/>
    <n v="0.95099999999999996"/>
    <n v="0.86099999999999999"/>
    <n v="0.73599999999999999"/>
    <n v="0.26"/>
    <n v="0.32"/>
    <n v="0.59799999999999998"/>
    <n v="1.1000000000000001"/>
    <n v="0.84"/>
    <n v="0.88500000000000001"/>
    <s v="USDA*"/>
  </r>
  <r>
    <x v="14"/>
    <n v="0"/>
    <x v="0"/>
    <m/>
    <x v="0"/>
    <n v="50.7"/>
    <n v="0.97"/>
    <n v="3.4"/>
    <n v="2.84"/>
    <n v="2.5099999999999998"/>
    <n v="0.81100000000000005"/>
    <n v="1.22"/>
    <n v="3.16"/>
    <n v="4.46"/>
    <n v="2.84"/>
    <n v="3.65"/>
    <s v="Fooddata.dk*"/>
  </r>
  <r>
    <x v="15"/>
    <n v="0"/>
    <x v="0"/>
    <m/>
    <x v="0"/>
    <n v="82.3"/>
    <n v="1"/>
    <n v="5.14"/>
    <n v="5.27"/>
    <n v="3.69"/>
    <n v="1.26"/>
    <n v="1.84"/>
    <n v="5.01"/>
    <n v="7.11"/>
    <n v="5.14"/>
    <n v="6.19"/>
    <s v="Fooddata.dk*"/>
  </r>
  <r>
    <x v="16"/>
    <n v="0"/>
    <x v="1"/>
    <m/>
    <x v="0"/>
    <n v="22.9"/>
    <n v="0.97"/>
    <n v="2.1"/>
    <n v="0.92200000000000004"/>
    <n v="1"/>
    <n v="0.25600000000000001"/>
    <n v="0.67300000000000004"/>
    <n v="1.05"/>
    <n v="1.86"/>
    <n v="0.89300000000000002"/>
    <n v="1.18"/>
    <s v="USDA*"/>
  </r>
  <r>
    <x v="17"/>
    <n v="0"/>
    <x v="1"/>
    <m/>
    <x v="0"/>
    <n v="17.8"/>
    <n v="0.97"/>
    <n v="1.64"/>
    <n v="0.71899999999999997"/>
    <n v="0.78200000000000003"/>
    <n v="0.2"/>
    <n v="0.52500000000000002"/>
    <n v="0.82199999999999995"/>
    <n v="1.45"/>
    <n v="0.69599999999999995"/>
    <n v="0.91900000000000004"/>
    <s v="USDA*"/>
  </r>
  <r>
    <x v="18"/>
    <n v="0"/>
    <x v="0"/>
    <m/>
    <x v="0"/>
    <n v="57.38"/>
    <n v="0.97"/>
    <n v="0.255"/>
    <n v="6.4000000000000001E-2"/>
    <n v="0.33400000000000002"/>
    <n v="6.6000000000000003E-2"/>
    <n v="0"/>
    <n v="5.3999999999999999E-2"/>
    <n v="9.5000000000000001E-2"/>
    <n v="0.05"/>
    <n v="9.1999999999999998E-2"/>
    <s v="Science Direct***"/>
  </r>
  <r>
    <x v="19"/>
    <n v="0"/>
    <x v="0"/>
    <m/>
    <x v="0"/>
    <n v="53.52"/>
    <n v="0.97"/>
    <n v="0.19800000000000001"/>
    <n v="9.9000000000000005E-2"/>
    <n v="0.441"/>
    <n v="0.18"/>
    <n v="3.7999999999999999E-2"/>
    <n v="0.16500000000000001"/>
    <n v="0.27900000000000003"/>
    <n v="0.10199999999999999"/>
    <n v="0.214"/>
    <s v="Science Direct***"/>
  </r>
  <r>
    <x v="20"/>
    <n v="0"/>
    <x v="1"/>
    <m/>
    <x v="0"/>
    <n v="16.3"/>
    <n v="0.97"/>
    <n v="1.74"/>
    <n v="0.76300000000000001"/>
    <n v="0.82899999999999996"/>
    <n v="0.21199999999999999"/>
    <n v="0.55700000000000005"/>
    <n v="0.871"/>
    <n v="1.54"/>
    <n v="0.73799999999999999"/>
    <n v="0.97399999999999998"/>
    <s v="USDA*"/>
  </r>
  <r>
    <x v="21"/>
    <n v="0"/>
    <x v="1"/>
    <m/>
    <x v="0"/>
    <n v="20.100000000000001"/>
    <n v="0.97"/>
    <n v="1.81"/>
    <n v="0.81299999999999994"/>
    <n v="0.95"/>
    <n v="0.21"/>
    <n v="0.47"/>
    <n v="0.93"/>
    <n v="1.6"/>
    <n v="0.81"/>
    <n v="0.97"/>
    <s v="USDA*"/>
  </r>
  <r>
    <x v="22"/>
    <n v="0"/>
    <x v="1"/>
    <m/>
    <x v="0"/>
    <n v="23.8"/>
    <n v="0.97"/>
    <n v="2.29"/>
    <n v="1.0049999999999999"/>
    <n v="1.0900000000000001"/>
    <n v="0.27900000000000003"/>
    <n v="0.73299999999999998"/>
    <n v="1.1499999999999999"/>
    <n v="2.02"/>
    <n v="0.97299999999999998"/>
    <n v="1.28"/>
    <s v="USDA*"/>
  </r>
  <r>
    <x v="23"/>
    <n v="0"/>
    <x v="1"/>
    <m/>
    <x v="0"/>
    <n v="19.899999999999999"/>
    <n v="0.97"/>
    <n v="1.92"/>
    <n v="0.84199999999999997"/>
    <n v="0.91500000000000004"/>
    <n v="0.23400000000000001"/>
    <n v="0.61399999999999999"/>
    <n v="0.96199999999999997"/>
    <n v="1.7"/>
    <n v="0.81499999999999995"/>
    <n v="1.08"/>
    <s v="USDA*"/>
  </r>
  <r>
    <x v="24"/>
    <n v="0"/>
    <x v="1"/>
    <m/>
    <x v="0"/>
    <n v="20.5"/>
    <n v="0.97"/>
    <n v="1.88"/>
    <n v="0.82599999999999996"/>
    <n v="0.89800000000000002"/>
    <n v="0.22900000000000001"/>
    <n v="0.60299999999999998"/>
    <n v="0.94399999999999995"/>
    <n v="1.66"/>
    <n v="0.79900000000000004"/>
    <n v="1.06"/>
    <s v="USDA*"/>
  </r>
  <r>
    <x v="25"/>
    <n v="0"/>
    <x v="1"/>
    <m/>
    <x v="0"/>
    <n v="22.9"/>
    <n v="0.97"/>
    <n v="2.1"/>
    <n v="0.92500000000000004"/>
    <n v="1"/>
    <n v="0.25700000000000001"/>
    <n v="0.67500000000000004"/>
    <n v="1.06"/>
    <n v="1.86"/>
    <n v="0.89500000000000002"/>
    <n v="1.18"/>
    <s v="USDA*"/>
  </r>
  <r>
    <x v="26"/>
    <n v="0"/>
    <x v="0"/>
    <m/>
    <x v="0"/>
    <n v="21.9"/>
    <n v="0.32"/>
    <n v="0.66"/>
    <n v="0.72"/>
    <n v="0.92"/>
    <n v="0.41"/>
    <n v="0.57999999999999996"/>
    <n v="1.1000000000000001"/>
    <n v="1.5"/>
    <n v="1.2"/>
    <n v="1.3"/>
    <s v="Japan food database* 7"/>
  </r>
  <r>
    <x v="27"/>
    <n v="0"/>
    <x v="1"/>
    <m/>
    <x v="0"/>
    <n v="9.02"/>
    <n v="0.77"/>
    <n v="0.63"/>
    <n v="0.19500000000000001"/>
    <n v="0.32300000000000001"/>
    <n v="8.1000000000000003E-2"/>
    <n v="0.254"/>
    <n v="0.39"/>
    <n v="0.65400000000000003"/>
    <n v="0.44500000000000001"/>
    <n v="0.44800000000000001"/>
    <s v="USDA*"/>
  </r>
  <r>
    <x v="28"/>
    <n v="0"/>
    <x v="0"/>
    <m/>
    <x v="0"/>
    <n v="24.6"/>
    <n v="0.77"/>
    <n v="1.72"/>
    <n v="0.53200000000000003"/>
    <n v="0.88200000000000001"/>
    <n v="0.221"/>
    <n v="0.69299999999999995"/>
    <n v="1.06"/>
    <n v="1.79"/>
    <n v="1.22"/>
    <n v="1.22"/>
    <s v="USDA*8"/>
  </r>
  <r>
    <x v="29"/>
    <n v="0"/>
    <x v="0"/>
    <m/>
    <x v="0"/>
    <n v="26.2"/>
    <n v="0.77"/>
    <n v="1.89"/>
    <n v="0.46200000000000002"/>
    <n v="1.05"/>
    <n v="0.252"/>
    <n v="0.71299999999999997"/>
    <n v="1.1299999999999999"/>
    <n v="2.0099999999999998"/>
    <n v="1.38"/>
    <n v="1.3"/>
    <s v="fooddata.dk*8"/>
  </r>
  <r>
    <x v="30"/>
    <n v="0"/>
    <x v="0"/>
    <m/>
    <x v="0"/>
    <n v="6.8"/>
    <n v="0.85"/>
    <n v="0.185"/>
    <n v="0.24"/>
    <n v="0.25"/>
    <n v="0.44"/>
    <n v="0.185"/>
    <n v="0.25"/>
    <n v="0.86"/>
    <n v="0.34799999999999998"/>
    <n v="0.32600000000000001"/>
    <s v="Fooddata.dk*"/>
  </r>
  <r>
    <x v="31"/>
    <n v="1"/>
    <x v="0"/>
    <m/>
    <x v="0"/>
    <n v="34.299999999999997"/>
    <n v="0.95"/>
    <n v="2.72"/>
    <n v="1.177"/>
    <n v="1.55"/>
    <n v="0.48399999999999999"/>
    <n v="0.93"/>
    <n v="2.08"/>
    <n v="3.36"/>
    <n v="1.66"/>
    <n v="2.2999999999999998"/>
    <s v="USDA*"/>
  </r>
  <r>
    <x v="32"/>
    <n v="1"/>
    <x v="0"/>
    <m/>
    <x v="0"/>
    <n v="3.53"/>
    <n v="0.95"/>
    <n v="0.18"/>
    <n v="0.06"/>
    <n v="0.08"/>
    <n v="0.04"/>
    <m/>
    <m/>
    <m/>
    <m/>
    <m/>
    <s v="Edesia (USA)*"/>
  </r>
  <r>
    <x v="33"/>
    <n v="1"/>
    <x v="0"/>
    <m/>
    <x v="0"/>
    <n v="70"/>
    <n v="0.95"/>
    <n v="3.59"/>
    <n v="1.44"/>
    <n v="2.36"/>
    <n v="0.78"/>
    <n v="1.58"/>
    <n v="2.78"/>
    <n v="4.96"/>
    <n v="3"/>
    <n v="3.19"/>
    <s v="EnNutrica.com"/>
  </r>
  <r>
    <x v="34"/>
    <n v="1"/>
    <x v="0"/>
    <m/>
    <x v="0"/>
    <n v="85.95"/>
    <n v="0.95"/>
    <n v="5.8445999999999998"/>
    <n v="2.75"/>
    <n v="4.125"/>
    <n v="1.2033"/>
    <m/>
    <m/>
    <m/>
    <m/>
    <m/>
    <s v="Ismail (Pakistan)*"/>
  </r>
  <r>
    <x v="35"/>
    <n v="1"/>
    <x v="0"/>
    <m/>
    <x v="1"/>
    <n v="34.9"/>
    <n v="0.95"/>
    <n v="2.8879999999999999"/>
    <n v="1.143"/>
    <n v="1.7609999999999999"/>
    <n v="0.438"/>
    <n v="1.056"/>
    <n v="2.0179999999999998"/>
    <n v="3.419"/>
    <n v="1.7230000000000001"/>
    <n v="2.3690000000000002"/>
    <s v="Australia food  database*"/>
  </r>
  <r>
    <x v="36"/>
    <n v="1"/>
    <x v="0"/>
    <m/>
    <x v="1"/>
    <n v="32.200000000000003"/>
    <n v="0.95"/>
    <n v="2.88"/>
    <n v="1.054"/>
    <n v="1.36"/>
    <n v="0.434"/>
    <n v="0.90800000000000003"/>
    <n v="1.87"/>
    <n v="3.08"/>
    <n v="1.61"/>
    <n v="2.2200000000000002"/>
    <s v="Fooddata.dk*"/>
  </r>
  <r>
    <x v="37"/>
    <n v="1"/>
    <x v="0"/>
    <m/>
    <x v="0"/>
    <n v="32.479999999999997"/>
    <n v="0.95"/>
    <n v="3.04"/>
    <n v="1.1200000000000001"/>
    <n v="1.46"/>
    <n v="0.42"/>
    <m/>
    <m/>
    <m/>
    <m/>
    <m/>
    <s v="MQD Institut, Germany"/>
  </r>
  <r>
    <x v="38"/>
    <n v="1"/>
    <x v="0"/>
    <m/>
    <x v="0"/>
    <n v="33"/>
    <n v="0.95"/>
    <n v="2.7"/>
    <n v="1.32"/>
    <n v="1.5"/>
    <n v="0.5"/>
    <m/>
    <m/>
    <m/>
    <m/>
    <m/>
    <s v="GC Rieber/N*"/>
  </r>
  <r>
    <x v="38"/>
    <n v="1"/>
    <x v="0"/>
    <m/>
    <x v="0"/>
    <n v="33"/>
    <n v="0.95"/>
    <n v="2.57"/>
    <n v="0.99"/>
    <n v="1.2"/>
    <n v="0.43"/>
    <m/>
    <m/>
    <m/>
    <m/>
    <m/>
    <s v="GC Rieber/N*"/>
  </r>
  <r>
    <x v="38"/>
    <n v="1"/>
    <x v="0"/>
    <m/>
    <x v="0"/>
    <n v="33"/>
    <n v="0.95"/>
    <n v="3.52"/>
    <n v="1.42"/>
    <n v="1.43"/>
    <n v="0.44"/>
    <m/>
    <m/>
    <m/>
    <m/>
    <m/>
    <s v="GC Rieber/N*"/>
  </r>
  <r>
    <x v="39"/>
    <n v="1"/>
    <x v="0"/>
    <m/>
    <x v="1"/>
    <n v="34.4"/>
    <n v="0.95"/>
    <n v="2.6"/>
    <n v="1.1000000000000001"/>
    <n v="1.4"/>
    <n v="0.47"/>
    <n v="1"/>
    <n v="1.8"/>
    <n v="3.3"/>
    <n v="1.6"/>
    <n v="2.1"/>
    <s v="Japan food database*"/>
  </r>
  <r>
    <x v="40"/>
    <n v="1"/>
    <x v="0"/>
    <m/>
    <x v="0"/>
    <n v="33.200000000000003"/>
    <n v="0.95"/>
    <n v="2.6"/>
    <n v="1.25"/>
    <n v="1.4"/>
    <n v="0.49"/>
    <m/>
    <m/>
    <m/>
    <m/>
    <m/>
    <m/>
  </r>
  <r>
    <x v="41"/>
    <n v="1"/>
    <x v="0"/>
    <m/>
    <x v="1"/>
    <n v="36.200000000000003"/>
    <n v="0.95"/>
    <n v="2.87"/>
    <n v="1.2410000000000001"/>
    <n v="1.63"/>
    <n v="0.51"/>
    <n v="0.98099999999999998"/>
    <n v="2.19"/>
    <n v="3.54"/>
    <n v="1.75"/>
    <n v="2.42"/>
    <s v="USDA*"/>
  </r>
  <r>
    <x v="42"/>
    <n v="1"/>
    <x v="0"/>
    <m/>
    <x v="0"/>
    <n v="23.9"/>
    <n v="0.95"/>
    <n v="2.14"/>
    <n v="0.78400000000000003"/>
    <n v="1.01"/>
    <n v="0.32300000000000001"/>
    <n v="0.67500000000000004"/>
    <n v="1.39"/>
    <n v="2.2290000000000001"/>
    <n v="1.2"/>
    <n v="1.65"/>
    <s v="Fooddata.dk*"/>
  </r>
  <r>
    <x v="43"/>
    <n v="1"/>
    <x v="0"/>
    <m/>
    <x v="0"/>
    <n v="25.5"/>
    <n v="0.95"/>
    <n v="2.1"/>
    <n v="0.82"/>
    <n v="1.1000000000000001"/>
    <n v="0.35"/>
    <n v="0.71"/>
    <n v="1.3"/>
    <n v="2.4"/>
    <n v="1.2"/>
    <n v="1.6"/>
    <s v="Japan food database*"/>
  </r>
  <r>
    <x v="44"/>
    <n v="1"/>
    <x v="0"/>
    <m/>
    <x v="0"/>
    <n v="26.3"/>
    <n v="0.95"/>
    <n v="2.09"/>
    <n v="0.90300000000000002"/>
    <n v="1.19"/>
    <n v="0.371"/>
    <n v="0.71399999999999997"/>
    <n v="1.59"/>
    <n v="2.58"/>
    <n v="1.27"/>
    <n v="1.76"/>
    <s v="USDA*"/>
  </r>
  <r>
    <x v="45"/>
    <n v="0"/>
    <x v="0"/>
    <m/>
    <x v="0"/>
    <n v="12"/>
    <n v="0.79"/>
    <n v="0.14399999999999999"/>
    <n v="0.497"/>
    <n v="0.35399999999999998"/>
    <n v="0.17"/>
    <n v="0.25700000000000001"/>
    <n v="0.47299999999999998"/>
    <n v="1.54"/>
    <n v="0.67500000000000004"/>
    <n v="0.58399999999999996"/>
    <s v="USDA*"/>
  </r>
  <r>
    <x v="46"/>
    <n v="0"/>
    <x v="0"/>
    <m/>
    <x v="0"/>
    <n v="23.9"/>
    <n v="0.76500000000000001"/>
    <n v="1.68"/>
    <n v="0.496"/>
    <n v="0.76400000000000001"/>
    <n v="0.26"/>
    <n v="0.68700000000000006"/>
    <n v="0.99299999999999999"/>
    <n v="1.83"/>
    <n v="1.45"/>
    <n v="1.22"/>
    <s v="fooddata.dk*9"/>
  </r>
  <r>
    <x v="47"/>
    <n v="0"/>
    <x v="1"/>
    <m/>
    <x v="0"/>
    <n v="6.88"/>
    <n v="0.50700000000000001"/>
    <n v="0.30399999999999999"/>
    <n v="0.26500000000000001"/>
    <n v="0.251"/>
    <n v="8.1000000000000003E-2"/>
    <n v="0.158"/>
    <n v="0.27"/>
    <n v="0.51100000000000001"/>
    <n v="0.34899999999999998"/>
    <n v="0.41699999999999998"/>
    <s v="USDA*10"/>
  </r>
  <r>
    <x v="48"/>
    <n v="0"/>
    <x v="1"/>
    <m/>
    <x v="0"/>
    <n v="3.33"/>
    <n v="0.50700000000000001"/>
    <n v="0.14699999999999999"/>
    <n v="0.128"/>
    <n v="0.121"/>
    <n v="3.9E-2"/>
    <n v="7.6999999999999999E-2"/>
    <n v="0.13100000000000001"/>
    <n v="0.247"/>
    <n v="0.16900000000000001"/>
    <n v="0.20200000000000001"/>
    <s v="USDA*10"/>
  </r>
  <r>
    <x v="49"/>
    <n v="0"/>
    <x v="0"/>
    <m/>
    <x v="0"/>
    <n v="12.9"/>
    <n v="0.94"/>
    <n v="0.57499999999999996"/>
    <n v="0.59699999999999998"/>
    <n v="0.46400000000000002"/>
    <n v="0.17899999999999999"/>
    <n v="0.309"/>
    <n v="0.55200000000000005"/>
    <n v="0.99399999999999999"/>
    <n v="0.72899999999999998"/>
    <n v="0.81799999999999995"/>
    <s v="Fooddata.dk*"/>
  </r>
  <r>
    <x v="50"/>
    <n v="0"/>
    <x v="0"/>
    <m/>
    <x v="0"/>
    <n v="54.1"/>
    <n v="0.755"/>
    <n v="0.69299999999999995"/>
    <n v="0.38700000000000001"/>
    <n v="0.29699999999999999"/>
    <n v="0.26400000000000001"/>
    <n v="0.29099999999999998"/>
    <n v="0.29799999999999999"/>
    <n v="0.68100000000000005"/>
    <n v="0.45900000000000002"/>
    <n v="0.47599999999999998"/>
    <s v="Journal of food science**"/>
  </r>
  <r>
    <x v="51"/>
    <n v="0"/>
    <x v="0"/>
    <m/>
    <x v="0"/>
    <n v="24"/>
    <n v="0.88"/>
    <n v="1.9"/>
    <n v="0.6"/>
    <n v="0.9"/>
    <n v="0.2"/>
    <n v="0.6"/>
    <n v="1.1000000000000001"/>
    <n v="1.8"/>
    <n v="1.2"/>
    <n v="1.3"/>
    <s v="GC riber, Norway*"/>
  </r>
  <r>
    <x v="52"/>
    <n v="0"/>
    <x v="0"/>
    <m/>
    <x v="0"/>
    <n v="22.6"/>
    <n v="0.95"/>
    <n v="0.877"/>
    <n v="0.66800000000000004"/>
    <n v="0.66800000000000004"/>
    <n v="0.376"/>
    <n v="0.627"/>
    <n v="0.96099999999999997"/>
    <n v="1.75"/>
    <n v="1.3"/>
    <n v="1.17"/>
    <s v="Fooddata.dk*"/>
  </r>
  <r>
    <x v="53"/>
    <n v="0"/>
    <x v="0"/>
    <m/>
    <x v="0"/>
    <n v="24"/>
    <n v="0.95"/>
    <n v="0.95099999999999996"/>
    <n v="0.80400000000000005"/>
    <n v="0.80600000000000005"/>
    <n v="0.22900000000000001"/>
    <n v="0.67600000000000005"/>
    <n v="0.92"/>
    <n v="1.88"/>
    <n v="1.5"/>
    <n v="1.1200000000000001"/>
    <s v="USDA*"/>
  </r>
  <r>
    <x v="54"/>
    <n v="0"/>
    <x v="0"/>
    <m/>
    <x v="0"/>
    <n v="25.4"/>
    <n v="0.95"/>
    <n v="0.9"/>
    <n v="0.65"/>
    <n v="0.78"/>
    <n v="0.26"/>
    <n v="0.73"/>
    <n v="0.97"/>
    <n v="1.9"/>
    <n v="1.5"/>
    <n v="1.2"/>
    <s v="Japan food database*"/>
  </r>
  <r>
    <x v="55"/>
    <n v="0"/>
    <x v="0"/>
    <m/>
    <x v="0"/>
    <n v="52.2"/>
    <n v="0.94"/>
    <n v="1.87"/>
    <n v="1.31"/>
    <n v="1.79"/>
    <n v="0.50700000000000001"/>
    <n v="1.32"/>
    <n v="1.84"/>
    <n v="3.38"/>
    <n v="2.7"/>
    <n v="2.19"/>
    <s v="USDA*"/>
  </r>
  <r>
    <x v="56"/>
    <n v="0"/>
    <x v="0"/>
    <m/>
    <x v="0"/>
    <n v="33.799999999999997"/>
    <n v="0.94"/>
    <n v="1.21"/>
    <n v="0.84799999999999998"/>
    <n v="1.1599999999999999"/>
    <n v="0.32800000000000001"/>
    <n v="0.85399999999999998"/>
    <n v="1.19"/>
    <n v="2.19"/>
    <n v="1.95"/>
    <n v="1.42"/>
    <s v="USDA*"/>
  </r>
  <r>
    <x v="57"/>
    <n v="0"/>
    <x v="0"/>
    <m/>
    <x v="0"/>
    <n v="22.4"/>
    <n v="0.95"/>
    <n v="0.83"/>
    <n v="0.62"/>
    <n v="0.67"/>
    <n v="0.24"/>
    <n v="0.61"/>
    <n v="0.84"/>
    <n v="1.62"/>
    <n v="1.24"/>
    <n v="1.02"/>
    <s v="Japan/AJ*"/>
  </r>
  <r>
    <x v="58"/>
    <n v="0"/>
    <x v="0"/>
    <m/>
    <x v="0"/>
    <n v="28.18"/>
    <n v="0.94"/>
    <n v="1"/>
    <n v="0.68"/>
    <n v="0.9"/>
    <n v="0.26"/>
    <m/>
    <m/>
    <m/>
    <m/>
    <m/>
    <s v="Nutriset France*"/>
  </r>
  <r>
    <x v="59"/>
    <n v="0"/>
    <x v="0"/>
    <m/>
    <x v="0"/>
    <n v="24.05"/>
    <n v="0.94"/>
    <n v="0.85"/>
    <n v="0.49"/>
    <n v="0.72"/>
    <n v="0.22"/>
    <m/>
    <m/>
    <m/>
    <m/>
    <m/>
    <s v="Nutriset France*"/>
  </r>
  <r>
    <x v="60"/>
    <n v="0"/>
    <x v="0"/>
    <m/>
    <x v="0"/>
    <n v="29.14"/>
    <n v="0.94"/>
    <n v="0.98"/>
    <n v="0.57999999999999996"/>
    <n v="0.91"/>
    <n v="0.13"/>
    <m/>
    <m/>
    <m/>
    <m/>
    <m/>
    <s v="Nutriset France*"/>
  </r>
  <r>
    <x v="61"/>
    <n v="0"/>
    <x v="0"/>
    <m/>
    <x v="0"/>
    <n v="26.03"/>
    <n v="0.94"/>
    <n v="0.87"/>
    <n v="0.56000000000000005"/>
    <n v="0.82"/>
    <n v="0.23"/>
    <m/>
    <m/>
    <m/>
    <m/>
    <m/>
    <s v="Nutriset France*"/>
  </r>
  <r>
    <x v="62"/>
    <n v="0"/>
    <x v="0"/>
    <m/>
    <x v="0"/>
    <n v="24.4"/>
    <n v="0.94"/>
    <n v="0.85"/>
    <n v="0.59499999999999997"/>
    <n v="0.81100000000000005"/>
    <n v="0.23"/>
    <n v="0.59899999999999998"/>
    <n v="0.83299999999999996"/>
    <n v="1.54"/>
    <n v="1.23"/>
    <n v="0.99299999999999999"/>
    <s v="USDA*"/>
  </r>
  <r>
    <x v="63"/>
    <n v="0"/>
    <x v="0"/>
    <m/>
    <x v="0"/>
    <n v="25.34"/>
    <n v="0.94"/>
    <n v="0.94"/>
    <n v="0.56000000000000005"/>
    <n v="0.81"/>
    <n v="0.15"/>
    <n v="0.68"/>
    <n v="1.06"/>
    <n v="2"/>
    <m/>
    <n v="1.18"/>
    <s v="Edesia (USA)*"/>
  </r>
  <r>
    <x v="64"/>
    <n v="0"/>
    <x v="1"/>
    <m/>
    <x v="0"/>
    <n v="27"/>
    <n v="0.94"/>
    <n v="0.97099999999999997"/>
    <n v="0.67900000000000005"/>
    <n v="0.92600000000000005"/>
    <n v="0.26300000000000001"/>
    <n v="0.68400000000000005"/>
    <n v="0.95099999999999996"/>
    <n v="1.75"/>
    <n v="1.4"/>
    <n v="1.1299999999999999"/>
    <s v="USDA*"/>
  </r>
  <r>
    <x v="65"/>
    <n v="0"/>
    <x v="1"/>
    <m/>
    <x v="0"/>
    <n v="28"/>
    <n v="0.94"/>
    <n v="1"/>
    <n v="0.70299999999999996"/>
    <n v="0.95899999999999996"/>
    <n v="0.27200000000000002"/>
    <n v="0.70799999999999996"/>
    <n v="0.98499999999999999"/>
    <n v="1.82"/>
    <n v="1.45"/>
    <n v="1.18"/>
    <s v="USDA*"/>
  </r>
  <r>
    <x v="66"/>
    <n v="0"/>
    <x v="0"/>
    <m/>
    <x v="0"/>
    <n v="25.5"/>
    <n v="0.94"/>
    <n v="0.85"/>
    <n v="0.61"/>
    <n v="0.72"/>
    <n v="0.31"/>
    <m/>
    <m/>
    <m/>
    <m/>
    <m/>
    <s v="GC Rieber/N*"/>
  </r>
  <r>
    <x v="67"/>
    <n v="0"/>
    <x v="0"/>
    <m/>
    <x v="0"/>
    <n v="25"/>
    <n v="0.94"/>
    <n v="0.83"/>
    <n v="0.72"/>
    <n v="0.73"/>
    <n v="0.3"/>
    <m/>
    <m/>
    <m/>
    <m/>
    <m/>
    <s v="GC Rieber/N*"/>
  </r>
  <r>
    <x v="68"/>
    <n v="0"/>
    <x v="1"/>
    <m/>
    <x v="0"/>
    <n v="24.6"/>
    <n v="0.95"/>
    <n v="0.999"/>
    <n v="0.61799999999999999"/>
    <n v="0.77200000000000002"/>
    <n v="0.23599999999999999"/>
    <n v="0.72599999999999998"/>
    <n v="1.1140000000000001"/>
    <n v="1.91"/>
    <n v="1.59"/>
    <n v="1.5"/>
    <s v="Fooddata.dk*"/>
  </r>
  <r>
    <x v="69"/>
    <n v="0"/>
    <x v="0"/>
    <m/>
    <x v="0"/>
    <n v="23.1"/>
    <n v="0.88"/>
    <n v="1.77"/>
    <n v="0.46800000000000003"/>
    <n v="0.81299999999999994"/>
    <n v="0.159"/>
    <n v="0.58599999999999997"/>
    <n v="0.98299999999999998"/>
    <n v="1.68"/>
    <n v="1.1499999999999999"/>
    <n v="1.04"/>
    <s v="USDA*"/>
  </r>
  <r>
    <x v="70"/>
    <n v="0"/>
    <x v="0"/>
    <m/>
    <x v="0"/>
    <n v="1.0900000000000001"/>
    <n v="0.7"/>
    <n v="0.05"/>
    <n v="0.03"/>
    <n v="0.02"/>
    <n v="0.01"/>
    <m/>
    <m/>
    <m/>
    <m/>
    <m/>
    <s v="USDA"/>
  </r>
  <r>
    <x v="71"/>
    <n v="0"/>
    <x v="0"/>
    <m/>
    <x v="0"/>
    <n v="1.5"/>
    <n v="0.7"/>
    <n v="7.0000000000000007E-2"/>
    <n v="0.03"/>
    <n v="0.05"/>
    <n v="0.02"/>
    <m/>
    <m/>
    <m/>
    <m/>
    <m/>
    <s v="USDA"/>
  </r>
  <r>
    <x v="72"/>
    <n v="0"/>
    <x v="0"/>
    <m/>
    <x v="0"/>
    <n v="30.8"/>
    <n v="0.87780000000000002"/>
    <n v="1.36"/>
    <n v="1.1200000000000001"/>
    <n v="1.04"/>
    <n v="0.60899999999999999"/>
    <n v="0.81399999999999995"/>
    <n v="1.29"/>
    <n v="2.4900000000000002"/>
    <n v="1.81"/>
    <n v="1.71"/>
    <s v="fooddata.dk**13"/>
  </r>
  <r>
    <x v="73"/>
    <n v="0"/>
    <x v="0"/>
    <m/>
    <x v="0"/>
    <n v="7.3"/>
    <n v="0.88"/>
    <n v="0.28199999999999997"/>
    <n v="0.28999999999999998"/>
    <n v="0.245"/>
    <n v="9.7000000000000003E-2"/>
    <n v="0.184"/>
    <n v="0.33100000000000002"/>
    <n v="0.626"/>
    <n v="0.39300000000000002"/>
    <n v="0.503"/>
    <s v="fooddata.dk*"/>
  </r>
  <r>
    <x v="74"/>
    <n v="0"/>
    <x v="0"/>
    <m/>
    <x v="0"/>
    <n v="7.8"/>
    <n v="0.88"/>
    <n v="0.28799999999999998"/>
    <n v="0.27600000000000002"/>
    <n v="0.26200000000000001"/>
    <n v="0.11"/>
    <n v="0.17"/>
    <n v="0.34100000000000003"/>
    <n v="0.60299999999999998"/>
    <n v="0.42"/>
    <n v="0.51100000000000001"/>
    <s v="fooddata.dk*"/>
  </r>
  <r>
    <x v="75"/>
    <n v="0"/>
    <x v="0"/>
    <m/>
    <x v="0"/>
    <n v="8.4"/>
    <n v="0.88"/>
    <n v="0.311"/>
    <n v="0.29699999999999999"/>
    <n v="0.28199999999999997"/>
    <n v="0.11899999999999999"/>
    <n v="0.184"/>
    <n v="0.36699999999999999"/>
    <n v="0.65"/>
    <n v="0.45200000000000001"/>
    <n v="0.55100000000000005"/>
    <s v="fooddata.dk*"/>
  </r>
  <r>
    <x v="76"/>
    <n v="0"/>
    <x v="0"/>
    <m/>
    <x v="0"/>
    <n v="8.5"/>
    <n v="0.88"/>
    <n v="0.34"/>
    <n v="0.37"/>
    <n v="0.3"/>
    <n v="0.1"/>
    <n v="0.23"/>
    <n v="0.31"/>
    <n v="0.56999999999999995"/>
    <n v="0.37"/>
    <n v="0.43"/>
    <s v="Japan food database*11"/>
  </r>
  <r>
    <x v="77"/>
    <n v="0"/>
    <x v="0"/>
    <m/>
    <x v="0"/>
    <n v="15.9"/>
    <n v="0.88"/>
    <n v="0.33800000000000002"/>
    <n v="0.19900000000000001"/>
    <n v="0.49"/>
    <n v="0.18"/>
    <n v="0.23300000000000001"/>
    <n v="0.35299999999999998"/>
    <n v="0.85699999999999998"/>
    <n v="0.64600000000000002"/>
    <n v="0.498"/>
    <s v="USDA*11"/>
  </r>
  <r>
    <x v="78"/>
    <n v="0"/>
    <x v="0"/>
    <m/>
    <x v="0"/>
    <n v="12.7"/>
    <n v="0.88"/>
    <n v="0.49"/>
    <n v="0.53"/>
    <n v="0.45"/>
    <n v="0.15"/>
    <n v="0.32"/>
    <n v="0.42"/>
    <n v="0.82"/>
    <n v="0.53"/>
    <n v="0.62"/>
    <s v="Japan food database*11"/>
  </r>
  <r>
    <x v="79"/>
    <n v="0"/>
    <x v="0"/>
    <m/>
    <x v="0"/>
    <n v="30.8"/>
    <n v="0.85"/>
    <n v="0.98699999999999999"/>
    <n v="1.641"/>
    <n v="1.28"/>
    <n v="0.67400000000000004"/>
    <n v="0.90600000000000003"/>
    <n v="1.32"/>
    <n v="2.36"/>
    <n v="1.63"/>
    <n v="1.72"/>
    <s v="USDA*"/>
  </r>
  <r>
    <x v="80"/>
    <n v="0"/>
    <x v="0"/>
    <m/>
    <x v="0"/>
    <n v="17"/>
    <n v="0.85"/>
    <n v="0.54500000000000004"/>
    <n v="0.90400000000000003"/>
    <n v="0.70599999999999996"/>
    <n v="0.372"/>
    <n v="0.5"/>
    <n v="0.73099999999999998"/>
    <n v="1.3"/>
    <n v="0.90100000000000002"/>
    <n v="0.95"/>
    <s v="USDA*"/>
  </r>
  <r>
    <x v="81"/>
    <n v="0"/>
    <x v="0"/>
    <m/>
    <x v="0"/>
    <n v="9.5"/>
    <n v="0.8"/>
    <n v="0.2"/>
    <n v="0.35"/>
    <n v="0.35"/>
    <n v="0.12"/>
    <n v="0.19"/>
    <n v="0.35"/>
    <n v="1.2"/>
    <n v="0.5"/>
    <n v="0.44"/>
    <s v="Japan food database*5"/>
  </r>
  <r>
    <x v="82"/>
    <n v="0"/>
    <x v="0"/>
    <m/>
    <x v="0"/>
    <n v="44.85"/>
    <n v="0.86"/>
    <n v="2.83"/>
    <n v="1.24"/>
    <n v="1.8"/>
    <n v="0.64"/>
    <m/>
    <m/>
    <m/>
    <m/>
    <m/>
    <s v="Edesia (USA)*"/>
  </r>
  <r>
    <x v="83"/>
    <n v="0"/>
    <x v="0"/>
    <m/>
    <x v="0"/>
    <n v="64"/>
    <n v="0.95"/>
    <n v="3.9039999999999999"/>
    <n v="1.6639999999999999"/>
    <n v="2.4319999999999999"/>
    <n v="0.83199999999999996"/>
    <m/>
    <m/>
    <m/>
    <m/>
    <m/>
    <s v="GC Rieber/N*"/>
  </r>
  <r>
    <x v="84"/>
    <n v="0"/>
    <x v="0"/>
    <m/>
    <x v="0"/>
    <n v="58.2"/>
    <n v="0.95"/>
    <n v="4"/>
    <n v="1.6"/>
    <n v="2.5"/>
    <n v="0.85"/>
    <n v="1.7"/>
    <n v="2.9"/>
    <n v="5.0999999999999996"/>
    <n v="3.3"/>
    <n v="2.9"/>
    <s v="Japan food database*"/>
  </r>
  <r>
    <x v="85"/>
    <n v="0"/>
    <x v="0"/>
    <m/>
    <x v="0"/>
    <n v="63.6"/>
    <n v="0.95"/>
    <n v="3.93"/>
    <n v="1.7"/>
    <n v="2.4700000000000002"/>
    <n v="0.83499999999999996"/>
    <n v="1.58"/>
    <n v="2.95"/>
    <n v="4.92"/>
    <n v="3.28"/>
    <n v="3.06"/>
    <s v="USDA*"/>
  </r>
  <r>
    <x v="86"/>
    <n v="0"/>
    <x v="0"/>
    <m/>
    <x v="0"/>
    <n v="85.54"/>
    <n v="0.95"/>
    <n v="5.32"/>
    <n v="2.16"/>
    <n v="3.34"/>
    <n v="1.08"/>
    <m/>
    <m/>
    <m/>
    <m/>
    <m/>
    <s v="Nutiset, France*"/>
  </r>
  <r>
    <x v="87"/>
    <n v="0"/>
    <x v="0"/>
    <m/>
    <x v="0"/>
    <n v="79.099999999999994"/>
    <n v="0.95"/>
    <n v="5.5"/>
    <n v="2.2000000000000002"/>
    <n v="3.4"/>
    <n v="1.2"/>
    <n v="2.2999999999999998"/>
    <n v="3.9"/>
    <n v="6.9"/>
    <n v="4.5"/>
    <n v="4"/>
    <s v="Japan food database*"/>
  </r>
  <r>
    <x v="88"/>
    <n v="0"/>
    <x v="0"/>
    <m/>
    <x v="0"/>
    <n v="88.3"/>
    <n v="0.95"/>
    <n v="5.33"/>
    <n v="2.1800000000000002"/>
    <n v="3.14"/>
    <n v="1.1200000000000001"/>
    <n v="2.2999999999999998"/>
    <n v="4.25"/>
    <n v="6.78"/>
    <n v="4.59"/>
    <n v="4.0999999999999996"/>
    <s v="USDA*"/>
  </r>
  <r>
    <x v="89"/>
    <n v="0"/>
    <x v="0"/>
    <m/>
    <x v="0"/>
    <n v="50.21"/>
    <n v="0.86"/>
    <n v="3.13"/>
    <n v="1.38"/>
    <n v="2.0499999999999998"/>
    <n v="0.68"/>
    <m/>
    <m/>
    <m/>
    <m/>
    <m/>
    <s v="Nutriset France*"/>
  </r>
  <r>
    <x v="90"/>
    <n v="0"/>
    <x v="0"/>
    <m/>
    <x v="0"/>
    <n v="51.1"/>
    <n v="0.86"/>
    <n v="3.06"/>
    <n v="1.6319999999999999"/>
    <n v="1.97"/>
    <n v="0.61599999999999999"/>
    <n v="1.27"/>
    <n v="2.31"/>
    <n v="4.1100000000000003"/>
    <n v="2.86"/>
    <n v="2.31"/>
    <s v="USDA*"/>
  </r>
  <r>
    <x v="90"/>
    <n v="0"/>
    <x v="0"/>
    <m/>
    <x v="0"/>
    <n v="50.21"/>
    <n v="0.86"/>
    <n v="3.13"/>
    <n v="1.38"/>
    <n v="2.0499999999999998"/>
    <n v="0.68"/>
    <m/>
    <m/>
    <m/>
    <m/>
    <m/>
    <s v="Nutriset Group*"/>
  </r>
  <r>
    <x v="91"/>
    <n v="0"/>
    <x v="0"/>
    <m/>
    <x v="0"/>
    <n v="52.73"/>
    <n v="0.86"/>
    <n v="3.15"/>
    <n v="1.4"/>
    <n v="2.09"/>
    <n v="0.71"/>
    <m/>
    <m/>
    <m/>
    <m/>
    <m/>
    <s v="Nutriset Group*"/>
  </r>
  <r>
    <x v="92"/>
    <n v="0"/>
    <x v="0"/>
    <m/>
    <x v="0"/>
    <n v="52.73"/>
    <n v="0.86"/>
    <n v="3.15"/>
    <n v="1.4"/>
    <n v="2.09"/>
    <n v="0.71"/>
    <m/>
    <m/>
    <m/>
    <m/>
    <m/>
    <s v="Nutriset Group*"/>
  </r>
  <r>
    <x v="93"/>
    <n v="0"/>
    <x v="0"/>
    <m/>
    <x v="0"/>
    <n v="40.700000000000003"/>
    <n v="0.86"/>
    <n v="2.61"/>
    <n v="1.17"/>
    <n v="1.56"/>
    <n v="0.52100000000000002"/>
    <n v="1.04"/>
    <n v="1.82"/>
    <n v="3.19"/>
    <n v="2.02"/>
    <n v="1.96"/>
    <s v="fooddata.dk*"/>
  </r>
  <r>
    <x v="94"/>
    <n v="0"/>
    <x v="0"/>
    <m/>
    <x v="0"/>
    <n v="38.6"/>
    <n v="0.86"/>
    <n v="2.14"/>
    <n v="1.25"/>
    <n v="1.48"/>
    <n v="0.45"/>
    <n v="0.95"/>
    <n v="1.74"/>
    <n v="3.06"/>
    <n v="2.15"/>
    <n v="1.74"/>
    <s v="USDA*"/>
  </r>
  <r>
    <x v="95"/>
    <n v="0"/>
    <x v="0"/>
    <m/>
    <x v="0"/>
    <n v="38.1"/>
    <n v="0.86"/>
    <n v="2.3199999999999998"/>
    <n v="1.03"/>
    <n v="1.51"/>
    <n v="0.50600000000000001"/>
    <n v="0.93799999999999994"/>
    <n v="1.69"/>
    <n v="2.83"/>
    <n v="1.82"/>
    <n v="1.74"/>
    <s v="USDA*"/>
  </r>
  <r>
    <x v="96"/>
    <n v="0"/>
    <x v="0"/>
    <m/>
    <x v="0"/>
    <n v="38.29"/>
    <n v="0.86"/>
    <n v="2.42"/>
    <n v="1.1200000000000001"/>
    <n v="1.59"/>
    <n v="0.53"/>
    <n v="0.93799999999999994"/>
    <n v="1.6879999999999999"/>
    <n v="2.8340000000000001"/>
    <m/>
    <n v="1.7370000000000001"/>
    <s v="Edesia (USA)*"/>
  </r>
  <r>
    <x v="97"/>
    <n v="0"/>
    <x v="0"/>
    <m/>
    <x v="0"/>
    <n v="46.39"/>
    <n v="0.86"/>
    <n v="2.75"/>
    <n v="1.28"/>
    <n v="1.83"/>
    <n v="0.67"/>
    <m/>
    <m/>
    <m/>
    <m/>
    <m/>
    <s v="Edesia(USA)*"/>
  </r>
  <r>
    <x v="98"/>
    <n v="0"/>
    <x v="0"/>
    <m/>
    <x v="0"/>
    <n v="5.91"/>
    <n v="0.85199999999999998"/>
    <n v="3.4"/>
    <n v="2.35"/>
    <n v="3.31"/>
    <n v="0.85"/>
    <n v="1.1299999999999999"/>
    <n v="3.64"/>
    <n v="6.17"/>
    <n v="3.33"/>
    <n v="4.22"/>
    <s v="Food chemistry:Molecular sciences Volume 5**14, "/>
  </r>
  <r>
    <x v="99"/>
    <n v="0"/>
    <x v="0"/>
    <m/>
    <x v="0"/>
    <n v="24.2"/>
    <n v="0.86"/>
    <n v="0.85899999999999999"/>
    <n v="0.91200000000000003"/>
    <n v="0.80800000000000005"/>
    <n v="0.35499999999999998"/>
    <n v="0.57699999999999996"/>
    <n v="0.92200000000000004"/>
    <n v="1.4"/>
    <n v="1.05"/>
    <n v="1.1100000000000001"/>
    <s v="Fooddata.dk*"/>
  </r>
  <r>
    <x v="100"/>
    <n v="0"/>
    <x v="0"/>
    <m/>
    <x v="0"/>
    <n v="13.3"/>
    <n v="0.71499999999999997"/>
    <n v="0.376"/>
    <n v="0.66400000000000003"/>
    <n v="0.51"/>
    <n v="0.13900000000000001"/>
    <n v="0.30099999999999999"/>
    <n v="0.501"/>
    <n v="1.07"/>
    <n v="0.69799999999999995"/>
    <n v="0.68600000000000005"/>
    <s v="USDA**15"/>
  </r>
  <r>
    <x v="101"/>
    <n v="0"/>
    <x v="0"/>
    <m/>
    <x v="0"/>
    <n v="10.3"/>
    <n v="0.96"/>
    <n v="0.22800000000000001"/>
    <n v="0.40200000000000002"/>
    <n v="0.28100000000000003"/>
    <n v="0.127"/>
    <n v="0.23"/>
    <n v="0.35699999999999998"/>
    <n v="0.71"/>
    <n v="0.52"/>
    <n v="0.41499999999999998"/>
    <s v="USDA*"/>
  </r>
  <r>
    <x v="102"/>
    <n v="0"/>
    <x v="0"/>
    <m/>
    <x v="0"/>
    <n v="13.3"/>
    <n v="0.96"/>
    <n v="0.252"/>
    <n v="0.48699999999999999"/>
    <n v="0.36899999999999999"/>
    <n v="0.14099999999999999"/>
    <n v="0.28100000000000003"/>
    <n v="0.45100000000000001"/>
    <n v="0.873"/>
    <n v="0.64"/>
    <n v="0.53300000000000003"/>
    <s v="fooddata.dk*"/>
  </r>
  <r>
    <x v="103"/>
    <n v="1"/>
    <x v="0"/>
    <m/>
    <x v="0"/>
    <n v="4.16"/>
    <n v="0.95"/>
    <n v="0.13"/>
    <n v="0.08"/>
    <n v="0.11"/>
    <n v="0.02"/>
    <m/>
    <m/>
    <m/>
    <m/>
    <m/>
    <s v="Edesia (USA)*"/>
  </r>
  <r>
    <x v="104"/>
    <n v="1"/>
    <x v="0"/>
    <m/>
    <x v="0"/>
    <n v="89.3"/>
    <n v="0.95"/>
    <n v="10.3"/>
    <n v="5"/>
    <n v="7.7"/>
    <n v="1.8"/>
    <n v="1.8"/>
    <n v="7.1"/>
    <n v="11.5"/>
    <n v="3.2"/>
    <n v="6.3"/>
    <s v="Arla/Denmark*"/>
  </r>
  <r>
    <x v="105"/>
    <n v="1"/>
    <x v="0"/>
    <m/>
    <x v="0"/>
    <n v="11.7"/>
    <n v="0.95"/>
    <n v="1.24"/>
    <n v="0.47"/>
    <n v="0.59"/>
    <n v="0.28999999999999998"/>
    <n v="0.28000000000000003"/>
    <n v="0.66"/>
    <n v="1.26"/>
    <n v="0.44"/>
    <n v="0.63"/>
    <s v="Journal of dairy science*"/>
  </r>
  <r>
    <x v="106"/>
    <n v="1"/>
    <x v="0"/>
    <m/>
    <x v="0"/>
    <n v="12.5"/>
    <n v="0.95"/>
    <n v="1"/>
    <n v="0.48"/>
    <n v="0.79"/>
    <n v="0.2"/>
    <n v="0.23"/>
    <n v="0.7"/>
    <n v="1.1000000000000001"/>
    <n v="0.39"/>
    <n v="0.67"/>
    <s v="Japan food database*"/>
  </r>
  <r>
    <x v="107"/>
    <n v="1"/>
    <x v="0"/>
    <m/>
    <x v="0"/>
    <n v="11.9"/>
    <n v="0.95"/>
    <n v="1.1000000000000001"/>
    <n v="0.59"/>
    <n v="0.78"/>
    <n v="0.3"/>
    <m/>
    <m/>
    <m/>
    <m/>
    <m/>
    <s v="GC Rieber/N*"/>
  </r>
  <r>
    <x v="108"/>
    <n v="1"/>
    <x v="0"/>
    <m/>
    <x v="0"/>
    <n v="34.36"/>
    <n v="0.95"/>
    <n v="2.92"/>
    <n v="1.35"/>
    <n v="2.38"/>
    <n v="0.63"/>
    <n v="0.71"/>
    <n v="1.92"/>
    <n v="3.52"/>
    <n v="1.05"/>
    <n v="1.76"/>
    <s v="USA/US dairy export council*"/>
  </r>
  <r>
    <x v="109"/>
    <n v="1"/>
    <x v="0"/>
    <m/>
    <x v="0"/>
    <n v="78.680000000000007"/>
    <n v="0.95"/>
    <n v="7.48"/>
    <n v="3.66"/>
    <n v="5.72"/>
    <n v="1.53"/>
    <m/>
    <m/>
    <m/>
    <m/>
    <m/>
    <s v="Nutriset France*"/>
  </r>
  <r>
    <x v="110"/>
    <n v="1"/>
    <x v="0"/>
    <m/>
    <x v="0"/>
    <n v="80"/>
    <n v="0.95"/>
    <n v="7.84"/>
    <n v="4.32"/>
    <n v="5.36"/>
    <n v="1.2"/>
    <n v="1.2"/>
    <n v="4.8"/>
    <n v="8.08"/>
    <n v="2.48"/>
    <n v="4.4560000000000004"/>
    <s v="USA/US dairy export council*"/>
  </r>
  <r>
    <x v="111"/>
    <n v="1"/>
    <x v="0"/>
    <m/>
    <x v="0"/>
    <n v="78.099999999999994"/>
    <n v="0.95"/>
    <n v="5.33"/>
    <n v="2.1800000000000002"/>
    <n v="3.14"/>
    <n v="1.1200000000000001"/>
    <n v="2.2999999999999998"/>
    <n v="4.25"/>
    <n v="6.78"/>
    <n v="4.59"/>
    <n v="4.0999999999999996"/>
    <s v="GC Rieber/N*"/>
  </r>
  <r>
    <x v="112"/>
    <n v="1"/>
    <x v="0"/>
    <m/>
    <x v="0"/>
    <n v="12.9"/>
    <n v="0.95"/>
    <n v="1.03"/>
    <n v="0.50700000000000001"/>
    <n v="0.83099999999999996"/>
    <n v="0.19900000000000001"/>
    <n v="0.24299999999999999"/>
    <n v="0.70899999999999996"/>
    <n v="1.2"/>
    <n v="0.40500000000000003"/>
    <n v="0.70899999999999996"/>
    <s v="fooddata.dk*"/>
  </r>
  <r>
    <x v="113"/>
    <n v="1"/>
    <x v="0"/>
    <m/>
    <x v="0"/>
    <n v="12.9"/>
    <n v="0.95"/>
    <n v="1.03"/>
    <n v="0.49399999999999999"/>
    <n v="0.81699999999999995"/>
    <n v="0.20499999999999999"/>
    <n v="0.23699999999999999"/>
    <n v="0.71899999999999997"/>
    <n v="1.19"/>
    <n v="0.40699999999999997"/>
    <n v="0.69699999999999995"/>
    <s v="USDA*"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s v="* Reference for protein digestibility is : 1. Appendix A: Protein and Amino Acid Requirements in Human Nutrition: Report of a Joint WHO/FAO/UNU Expert Consultation, Table 5, 2.Appendix B: Protein quality evaluation: Report of Joint FAO/WHO Expert Consultation, Table 9, 3.Appendix C: Protein quality evaluation: Report of Joint FAO/WHO Expert Consultation, Table 11"/>
    <x v="2"/>
    <m/>
    <x v="0"/>
    <m/>
    <m/>
    <m/>
    <m/>
    <m/>
    <m/>
    <m/>
    <m/>
    <m/>
    <m/>
    <m/>
    <m/>
  </r>
  <r>
    <x v="114"/>
    <m/>
    <x v="2"/>
    <m/>
    <x v="0"/>
    <m/>
    <m/>
    <m/>
    <m/>
    <m/>
    <m/>
    <m/>
    <m/>
    <m/>
    <m/>
    <m/>
    <m/>
  </r>
  <r>
    <x v="114"/>
    <s v="**1 Protein digestibility as per ; Rachwa-Rosiak D. et al, (2013), Chickpeas- Compositition, Nutritional value, health benefits, application to bread and snacks: A review"/>
    <x v="2"/>
    <m/>
    <x v="0"/>
    <m/>
    <m/>
    <m/>
    <m/>
    <m/>
    <m/>
    <m/>
    <m/>
    <m/>
    <m/>
    <m/>
    <m/>
  </r>
  <r>
    <x v="114"/>
    <s v="**2 In vitro protein digestibility as per : Ankita D. &amp; Pratima A., (2021), Composition of nutritional profile of barley flour and refined wheat, The pharma Innovation Journal"/>
    <x v="2"/>
    <m/>
    <x v="0"/>
    <m/>
    <m/>
    <m/>
    <m/>
    <m/>
    <m/>
    <m/>
    <m/>
    <m/>
    <m/>
    <m/>
    <m/>
  </r>
  <r>
    <x v="114"/>
    <s v="**3 In vitro protein digestibility as per : Nosworthy M. et al. (2018), Effect of tempering moisture and infrared heating temperature on the nutritional properties of desi chickpea and hull-less barley flours, and their blends, Agricultural plant science"/>
    <x v="2"/>
    <m/>
    <x v="0"/>
    <m/>
    <m/>
    <m/>
    <m/>
    <m/>
    <m/>
    <m/>
    <m/>
    <m/>
    <m/>
    <m/>
    <m/>
  </r>
  <r>
    <x v="114"/>
    <s v="**4 True protein digestibility as per : Eggum O. et al. (1980), Chemical compostition and protein quality of buckwheat (Fagopyrum esculentum Moench), Plant foods for Human nutrition"/>
    <x v="2"/>
    <m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7D3CB6-76BC-4D73-8629-06910CFD710D}" name="PivotTable2" cacheId="3807" applyNumberFormats="0" applyBorderFormats="0" applyFontFormats="0" applyPatternFormats="0" applyAlignmentFormats="0" applyWidthHeightFormats="1" dataCaption="Values" updatedVersion="8" minRefreshableVersion="3" showDrill="0" useAutoFormatting="1" rowGrandTotals="0" colGrandTotals="0" itemPrintTitles="1" createdVersion="8" indent="0" showHeaders="0" outline="1" outlineData="1" multipleFieldFilters="0" rowHeaderCaption="Select ingredients" customListSort="0">
  <location ref="A4:Z100" firstHeaderRow="0" firstDataRow="1" firstDataCol="1" rowPageCount="2" colPageCount="1"/>
  <pivotFields count="17">
    <pivotField axis="axisRow" outline="0" showAll="0" sortType="ascending">
      <items count="255">
        <item x="0"/>
        <item m="1" x="142"/>
        <item m="1" x="252"/>
        <item x="1"/>
        <item m="1" x="175"/>
        <item m="1" x="181"/>
        <item x="2"/>
        <item m="1" x="134"/>
        <item x="3"/>
        <item m="1" x="173"/>
        <item x="4"/>
        <item m="1" x="210"/>
        <item m="1" x="177"/>
        <item x="5"/>
        <item m="1" x="240"/>
        <item x="6"/>
        <item m="1" x="174"/>
        <item x="7"/>
        <item m="1" x="211"/>
        <item x="8"/>
        <item m="1" x="231"/>
        <item m="1" x="170"/>
        <item x="9"/>
        <item m="1" x="243"/>
        <item m="1" x="136"/>
        <item x="10"/>
        <item m="1" x="172"/>
        <item x="11"/>
        <item m="1" x="250"/>
        <item m="1" x="233"/>
        <item x="12"/>
        <item m="1" x="221"/>
        <item m="1" x="166"/>
        <item x="13"/>
        <item m="1" x="216"/>
        <item x="14"/>
        <item m="1" x="180"/>
        <item x="15"/>
        <item m="1" x="237"/>
        <item m="1" x="202"/>
        <item x="16"/>
        <item m="1" x="119"/>
        <item m="1" x="178"/>
        <item x="17"/>
        <item x="18"/>
        <item x="19"/>
        <item m="1" x="188"/>
        <item m="1" x="159"/>
        <item x="20"/>
        <item m="1" x="143"/>
        <item m="1" x="160"/>
        <item x="21"/>
        <item m="1" x="206"/>
        <item m="1" x="171"/>
        <item x="22"/>
        <item m="1" x="236"/>
        <item m="1" x="123"/>
        <item x="23"/>
        <item m="1" x="228"/>
        <item m="1" x="148"/>
        <item x="24"/>
        <item m="1" x="226"/>
        <item m="1" x="141"/>
        <item x="25"/>
        <item m="1" x="140"/>
        <item m="1" x="249"/>
        <item x="26"/>
        <item m="1" x="253"/>
        <item x="27"/>
        <item m="1" x="130"/>
        <item m="1" x="124"/>
        <item x="28"/>
        <item m="1" x="219"/>
        <item x="29"/>
        <item m="1" x="163"/>
        <item x="30"/>
        <item m="1" x="176"/>
        <item m="1" x="129"/>
        <item x="31"/>
        <item m="1" x="144"/>
        <item x="32"/>
        <item x="33"/>
        <item x="34"/>
        <item m="1" x="191"/>
        <item x="35"/>
        <item x="36"/>
        <item m="1" x="248"/>
        <item m="1" x="244"/>
        <item x="37"/>
        <item x="38"/>
        <item x="39"/>
        <item x="40"/>
        <item m="1" x="185"/>
        <item x="41"/>
        <item m="1" x="220"/>
        <item m="1" x="135"/>
        <item x="42"/>
        <item m="1" x="162"/>
        <item x="43"/>
        <item m="1" x="150"/>
        <item x="44"/>
        <item m="1" x="207"/>
        <item m="1" x="209"/>
        <item x="45"/>
        <item m="1" x="145"/>
        <item x="46"/>
        <item m="1" x="127"/>
        <item m="1" x="230"/>
        <item x="47"/>
        <item m="1" x="212"/>
        <item m="1" x="227"/>
        <item x="48"/>
        <item m="1" x="117"/>
        <item x="49"/>
        <item x="50"/>
        <item x="51"/>
        <item m="1" x="234"/>
        <item m="1" x="182"/>
        <item x="52"/>
        <item m="1" x="193"/>
        <item m="1" x="224"/>
        <item x="53"/>
        <item m="1" x="183"/>
        <item x="54"/>
        <item m="1" x="242"/>
        <item m="1" x="168"/>
        <item x="55"/>
        <item m="1" x="197"/>
        <item m="1" x="132"/>
        <item x="56"/>
        <item m="1" x="204"/>
        <item x="57"/>
        <item m="1" x="229"/>
        <item m="1" x="222"/>
        <item m="1" x="139"/>
        <item m="1" x="217"/>
        <item x="58"/>
        <item x="59"/>
        <item x="60"/>
        <item x="61"/>
        <item m="1" x="201"/>
        <item m="1" x="187"/>
        <item m="1" x="203"/>
        <item m="1" x="156"/>
        <item m="1" x="214"/>
        <item x="62"/>
        <item x="63"/>
        <item m="1" x="122"/>
        <item x="64"/>
        <item m="1" x="205"/>
        <item m="1" x="155"/>
        <item x="65"/>
        <item x="66"/>
        <item x="67"/>
        <item m="1" x="121"/>
        <item x="68"/>
        <item m="1" x="245"/>
        <item m="1" x="133"/>
        <item x="69"/>
        <item m="1" x="190"/>
        <item x="70"/>
        <item m="1" x="146"/>
        <item x="71"/>
        <item x="72"/>
        <item m="1" x="149"/>
        <item x="73"/>
        <item m="1" x="116"/>
        <item x="74"/>
        <item m="1" x="241"/>
        <item x="75"/>
        <item m="1" x="235"/>
        <item m="1" x="128"/>
        <item x="76"/>
        <item m="1" x="196"/>
        <item x="77"/>
        <item m="1" x="158"/>
        <item x="78"/>
        <item m="1" x="199"/>
        <item m="1" x="200"/>
        <item m="1" x="179"/>
        <item x="79"/>
        <item x="80"/>
        <item m="1" x="215"/>
        <item m="1" x="239"/>
        <item x="81"/>
        <item m="1" x="153"/>
        <item m="1" x="151"/>
        <item x="82"/>
        <item m="1" x="164"/>
        <item m="1" x="147"/>
        <item x="83"/>
        <item x="84"/>
        <item m="1" x="247"/>
        <item x="85"/>
        <item m="1" x="189"/>
        <item m="1" x="246"/>
        <item x="86"/>
        <item x="87"/>
        <item m="1" x="218"/>
        <item x="88"/>
        <item m="1" x="251"/>
        <item x="89"/>
        <item m="1" x="225"/>
        <item m="1" x="208"/>
        <item x="90"/>
        <item m="1" x="161"/>
        <item m="1" x="157"/>
        <item x="91"/>
        <item m="1" x="137"/>
        <item x="92"/>
        <item m="1" x="184"/>
        <item m="1" x="238"/>
        <item x="93"/>
        <item m="1" x="165"/>
        <item m="1" x="195"/>
        <item x="94"/>
        <item m="1" x="152"/>
        <item m="1" x="154"/>
        <item x="95"/>
        <item x="96"/>
        <item m="1" x="126"/>
        <item x="97"/>
        <item x="98"/>
        <item m="1" x="169"/>
        <item x="99"/>
        <item x="100"/>
        <item m="1" x="194"/>
        <item x="101"/>
        <item m="1" x="118"/>
        <item x="102"/>
        <item m="1" x="138"/>
        <item x="103"/>
        <item m="1" x="125"/>
        <item x="104"/>
        <item m="1" x="198"/>
        <item x="105"/>
        <item m="1" x="213"/>
        <item x="106"/>
        <item x="107"/>
        <item x="108"/>
        <item m="1" x="115"/>
        <item x="110"/>
        <item x="109"/>
        <item m="1" x="186"/>
        <item m="1" x="223"/>
        <item x="111"/>
        <item m="1" x="120"/>
        <item m="1" x="192"/>
        <item x="112"/>
        <item m="1" x="232"/>
        <item m="1" x="131"/>
        <item m="1" x="167"/>
        <item x="113"/>
        <item x="114"/>
        <item t="default"/>
      </items>
    </pivotField>
    <pivotField dataField="1" showAll="0"/>
    <pivotField axis="axisPage" showAll="0">
      <items count="4">
        <item x="1"/>
        <item x="0"/>
        <item x="2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6">
    <i>
      <x/>
    </i>
    <i>
      <x v="3"/>
    </i>
    <i>
      <x v="6"/>
    </i>
    <i>
      <x v="8"/>
    </i>
    <i>
      <x v="10"/>
    </i>
    <i>
      <x v="13"/>
    </i>
    <i>
      <x v="15"/>
    </i>
    <i>
      <x v="19"/>
    </i>
    <i>
      <x v="25"/>
    </i>
    <i>
      <x v="27"/>
    </i>
    <i>
      <x v="35"/>
    </i>
    <i>
      <x v="37"/>
    </i>
    <i>
      <x v="44"/>
    </i>
    <i>
      <x v="45"/>
    </i>
    <i>
      <x v="66"/>
    </i>
    <i>
      <x v="71"/>
    </i>
    <i>
      <x v="73"/>
    </i>
    <i>
      <x v="75"/>
    </i>
    <i>
      <x v="78"/>
    </i>
    <i>
      <x v="80"/>
    </i>
    <i>
      <x v="81"/>
    </i>
    <i>
      <x v="82"/>
    </i>
    <i>
      <x v="84"/>
    </i>
    <i>
      <x v="85"/>
    </i>
    <i>
      <x v="88"/>
    </i>
    <i>
      <x v="89"/>
    </i>
    <i>
      <x v="90"/>
    </i>
    <i>
      <x v="91"/>
    </i>
    <i>
      <x v="93"/>
    </i>
    <i>
      <x v="96"/>
    </i>
    <i>
      <x v="98"/>
    </i>
    <i>
      <x v="100"/>
    </i>
    <i>
      <x v="103"/>
    </i>
    <i>
      <x v="105"/>
    </i>
    <i>
      <x v="113"/>
    </i>
    <i>
      <x v="114"/>
    </i>
    <i>
      <x v="115"/>
    </i>
    <i>
      <x v="118"/>
    </i>
    <i>
      <x v="121"/>
    </i>
    <i>
      <x v="123"/>
    </i>
    <i>
      <x v="126"/>
    </i>
    <i>
      <x v="129"/>
    </i>
    <i>
      <x v="131"/>
    </i>
    <i>
      <x v="136"/>
    </i>
    <i>
      <x v="137"/>
    </i>
    <i>
      <x v="138"/>
    </i>
    <i>
      <x v="139"/>
    </i>
    <i>
      <x v="145"/>
    </i>
    <i>
      <x v="146"/>
    </i>
    <i>
      <x v="152"/>
    </i>
    <i>
      <x v="153"/>
    </i>
    <i>
      <x v="158"/>
    </i>
    <i>
      <x v="160"/>
    </i>
    <i>
      <x v="162"/>
    </i>
    <i>
      <x v="163"/>
    </i>
    <i>
      <x v="165"/>
    </i>
    <i>
      <x v="167"/>
    </i>
    <i>
      <x v="169"/>
    </i>
    <i>
      <x v="172"/>
    </i>
    <i>
      <x v="174"/>
    </i>
    <i>
      <x v="176"/>
    </i>
    <i>
      <x v="180"/>
    </i>
    <i>
      <x v="181"/>
    </i>
    <i>
      <x v="184"/>
    </i>
    <i>
      <x v="187"/>
    </i>
    <i>
      <x v="190"/>
    </i>
    <i>
      <x v="191"/>
    </i>
    <i>
      <x v="193"/>
    </i>
    <i>
      <x v="196"/>
    </i>
    <i>
      <x v="197"/>
    </i>
    <i>
      <x v="199"/>
    </i>
    <i>
      <x v="201"/>
    </i>
    <i>
      <x v="204"/>
    </i>
    <i>
      <x v="207"/>
    </i>
    <i>
      <x v="209"/>
    </i>
    <i>
      <x v="212"/>
    </i>
    <i>
      <x v="215"/>
    </i>
    <i>
      <x v="218"/>
    </i>
    <i>
      <x v="219"/>
    </i>
    <i>
      <x v="221"/>
    </i>
    <i>
      <x v="222"/>
    </i>
    <i>
      <x v="224"/>
    </i>
    <i>
      <x v="225"/>
    </i>
    <i>
      <x v="227"/>
    </i>
    <i>
      <x v="229"/>
    </i>
    <i>
      <x v="231"/>
    </i>
    <i>
      <x v="233"/>
    </i>
    <i>
      <x v="235"/>
    </i>
    <i>
      <x v="237"/>
    </i>
    <i>
      <x v="238"/>
    </i>
    <i>
      <x v="239"/>
    </i>
    <i>
      <x v="241"/>
    </i>
    <i>
      <x v="242"/>
    </i>
    <i>
      <x v="245"/>
    </i>
    <i>
      <x v="248"/>
    </i>
    <i>
      <x v="252"/>
    </i>
  </rowItems>
  <colFields count="1">
    <field x="-2"/>
  </colFields>
  <colItems count="2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  <i i="18">
      <x v="18"/>
    </i>
    <i i="19">
      <x v="19"/>
    </i>
    <i i="20">
      <x v="20"/>
    </i>
    <i i="21">
      <x v="21"/>
    </i>
    <i i="22">
      <x v="22"/>
    </i>
    <i i="23">
      <x v="23"/>
    </i>
    <i i="24">
      <x v="24"/>
    </i>
  </colItems>
  <pageFields count="2">
    <pageField fld="2" item="1" hier="-1"/>
    <pageField fld="4" hier="-1"/>
  </pageFields>
  <dataFields count="25">
    <dataField name="Max of dairy" fld="1" subtotal="max" baseField="0" baseItem="6"/>
    <dataField name="Average of Protein content (g)" fld="5" subtotal="average" baseField="0" baseItem="13"/>
    <dataField name="Count of Protein content (g)" fld="5" subtotal="countNums" baseField="0" baseItem="0"/>
    <dataField name="Min of Protein content (g)" fld="5" subtotal="min" baseField="0" baseItem="0"/>
    <dataField name="Max of Protein content (g)" fld="5" subtotal="max" baseField="0" baseItem="0"/>
    <dataField name="Average of Lysine" fld="7" subtotal="average" baseField="0" baseItem="13"/>
    <dataField name="Count of Lysine" fld="7" subtotal="count" baseField="0" baseItem="0"/>
    <dataField name="Min of Lysine3" fld="7" subtotal="min" baseField="0" baseItem="0"/>
    <dataField name="Max of Lysine2" fld="7" subtotal="max" baseField="0" baseItem="0"/>
    <dataField name="Average of SAA (Methionine+Cysteine)" fld="8" subtotal="average" baseField="0" baseItem="13"/>
    <dataField name="Min of SAA (Methionine+Cysteine)" fld="8" subtotal="min" baseField="0" baseItem="0"/>
    <dataField name="Max of SAA (Methionine+Cysteine)2" fld="8" subtotal="max" baseField="0" baseItem="0"/>
    <dataField name="Sum of SAA (Methionine+Cysteine)3" fld="8" baseField="0" baseItem="0"/>
    <dataField name="Average of Threonine" fld="9" subtotal="average" baseField="0" baseItem="13"/>
    <dataField name="Count of Threonine" fld="9" subtotal="count" baseField="0" baseItem="0"/>
    <dataField name="Min of Threonine3" fld="9" subtotal="min" baseField="0" baseItem="0"/>
    <dataField name="Max of Threonine" fld="9" subtotal="max" baseField="0" baseItem="0"/>
    <dataField name="Average of Tryptophan" fld="10" subtotal="average" baseField="0" baseItem="7"/>
    <dataField name="Count of Tryptophan" fld="10" subtotal="count" baseField="0" baseItem="0"/>
    <dataField name="Min of Tryptophan" fld="10" subtotal="min" baseField="0" baseItem="0"/>
    <dataField name="Max of Tryptophan" fld="10" subtotal="max" baseField="0" baseItem="0"/>
    <dataField name="Average of Feacal digestibility (%)" fld="6" subtotal="average" baseField="0" baseItem="0"/>
    <dataField name="Count of Feacal digestibility (%)" fld="6" subtotal="count" baseField="0" baseItem="0"/>
    <dataField name="Min of Feacal digestibility (%)" fld="6" subtotal="min" baseField="0" baseItem="0"/>
    <dataField name="Max of Feacal digestibility (%)" fld="6" subtotal="max" baseField="0" baseItem="0"/>
  </dataFields>
  <formats count="3">
    <format dxfId="3">
      <pivotArea dataOnly="0" labelOnly="1" fieldPosition="0">
        <references count="1">
          <reference field="0" count="40">
            <x v="1"/>
            <x v="4"/>
            <x v="7"/>
            <x v="9"/>
            <x v="11"/>
            <x v="14"/>
            <x v="18"/>
            <x v="20"/>
            <x v="23"/>
            <x v="26"/>
            <x v="28"/>
            <x v="31"/>
            <x v="34"/>
            <x v="36"/>
            <x v="38"/>
            <x v="41"/>
            <x v="46"/>
            <x v="49"/>
            <x v="52"/>
            <x v="55"/>
            <x v="58"/>
            <x v="61"/>
            <x v="64"/>
            <x v="69"/>
            <x v="72"/>
            <x v="74"/>
            <x v="76"/>
            <x v="94"/>
            <x v="101"/>
            <x v="104"/>
            <x v="106"/>
            <x v="109"/>
            <x v="112"/>
            <x v="116"/>
            <x v="117"/>
            <x v="124"/>
            <x v="127"/>
            <x v="132"/>
            <x v="149"/>
            <x v="164"/>
          </reference>
        </references>
      </pivotArea>
    </format>
    <format dxfId="4">
      <pivotArea dataOnly="0" labelOnly="1" fieldPosition="0">
        <references count="1">
          <reference field="0" count="15">
            <x v="166"/>
            <x v="168"/>
            <x v="171"/>
            <x v="175"/>
            <x v="178"/>
            <x v="183"/>
            <x v="188"/>
            <x v="194"/>
            <x v="200"/>
            <x v="202"/>
            <x v="210"/>
            <x v="223"/>
            <x v="226"/>
            <x v="228"/>
            <x v="246"/>
          </reference>
        </references>
      </pivotArea>
    </format>
    <format dxfId="5">
      <pivotArea dataOnly="0" labelOnly="1" grandRow="1" outline="0" fieldPosition="0"/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0" count="64">
              <x v="1"/>
              <x v="4"/>
              <x v="7"/>
              <x v="9"/>
              <x v="11"/>
              <x v="14"/>
              <x v="18"/>
              <x v="20"/>
              <x v="23"/>
              <x v="26"/>
              <x v="28"/>
              <x v="31"/>
              <x v="34"/>
              <x v="36"/>
              <x v="38"/>
              <x v="41"/>
              <x v="46"/>
              <x v="49"/>
              <x v="52"/>
              <x v="55"/>
              <x v="58"/>
              <x v="61"/>
              <x v="64"/>
              <x v="67"/>
              <x v="69"/>
              <x v="72"/>
              <x v="74"/>
              <x v="76"/>
              <x v="87"/>
              <x v="93"/>
              <x v="94"/>
              <x v="101"/>
              <x v="104"/>
              <x v="106"/>
              <x v="109"/>
              <x v="112"/>
              <x v="116"/>
              <x v="117"/>
              <x v="124"/>
              <x v="127"/>
              <x v="132"/>
              <x v="142"/>
              <x v="149"/>
              <x v="154"/>
              <x v="156"/>
              <x v="164"/>
              <x v="166"/>
              <x v="168"/>
              <x v="171"/>
              <x v="175"/>
              <x v="177"/>
              <x v="178"/>
              <x v="183"/>
              <x v="188"/>
              <x v="194"/>
              <x v="200"/>
              <x v="202"/>
              <x v="211"/>
              <x v="216"/>
              <x v="223"/>
              <x v="226"/>
              <x v="228"/>
              <x v="234"/>
              <x v="246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ile.caron@london.msf.org/dkhatiwada@unicef.org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ennutrica.com/wp-content/uploads/2019/02/EnNutrica-Nutrition_PDS-Amino-Acid-Nutrition-Profile-SMP-5-7-8-Compare.pdf" TargetMode="External"/><Relationship Id="rId1" Type="http://schemas.openxmlformats.org/officeDocument/2006/relationships/hyperlink" Target="https://www.ncbi.nlm.nih.gov/pmc/articles/PMC9513730/pdf/main.pdf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DB72-6C13-4A23-BE93-A431E5ADA047}">
  <sheetPr>
    <pageSetUpPr fitToPage="1"/>
  </sheetPr>
  <dimension ref="A1:AW337"/>
  <sheetViews>
    <sheetView showRowColHeaders="0" tabSelected="1" topLeftCell="A25" zoomScale="88" zoomScaleNormal="88" workbookViewId="0">
      <selection activeCell="E32" sqref="E32"/>
    </sheetView>
  </sheetViews>
  <sheetFormatPr defaultColWidth="10.85546875" defaultRowHeight="18" customHeight="1"/>
  <cols>
    <col min="1" max="1" width="2.7109375" customWidth="1"/>
    <col min="2" max="2" width="6.85546875" customWidth="1"/>
    <col min="3" max="3" width="14.42578125" customWidth="1"/>
    <col min="4" max="4" width="10.42578125" hidden="1" customWidth="1"/>
    <col min="5" max="5" width="38" customWidth="1"/>
    <col min="6" max="6" width="23.85546875" customWidth="1"/>
    <col min="7" max="7" width="18.7109375" customWidth="1"/>
    <col min="8" max="8" width="6.7109375" customWidth="1"/>
    <col min="9" max="9" width="8.7109375" customWidth="1"/>
    <col min="10" max="10" width="12.42578125" customWidth="1"/>
    <col min="11" max="11" width="11.7109375" customWidth="1"/>
    <col min="12" max="12" width="13" customWidth="1"/>
    <col min="13" max="13" width="12.7109375" customWidth="1"/>
    <col min="14" max="14" width="13.140625" customWidth="1"/>
    <col min="15" max="15" width="14.140625" customWidth="1"/>
    <col min="16" max="16" width="1.7109375" customWidth="1"/>
    <col min="17" max="17" width="13.85546875" hidden="1" customWidth="1"/>
    <col min="18" max="18" width="14.7109375" hidden="1" customWidth="1"/>
    <col min="19" max="19" width="19.5703125" hidden="1" customWidth="1"/>
    <col min="20" max="20" width="19.42578125" hidden="1" customWidth="1"/>
    <col min="21" max="21" width="17.42578125" hidden="1" customWidth="1"/>
    <col min="22" max="22" width="17.7109375" hidden="1" customWidth="1"/>
    <col min="23" max="23" width="17" hidden="1" customWidth="1"/>
    <col min="24" max="24" width="6.7109375" style="73" hidden="1" customWidth="1"/>
    <col min="25" max="25" width="1.7109375" hidden="1" customWidth="1"/>
    <col min="26" max="26" width="0.28515625" hidden="1" customWidth="1"/>
    <col min="27" max="27" width="2.85546875" customWidth="1"/>
  </cols>
  <sheetData>
    <row r="1" spans="1:49" ht="18" hidden="1" customHeight="1">
      <c r="A1" s="7"/>
      <c r="B1" s="8"/>
      <c r="C1" s="8"/>
      <c r="D1" s="8"/>
      <c r="E1" s="9" t="s">
        <v>0</v>
      </c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7"/>
      <c r="T1" s="7"/>
      <c r="U1" s="7"/>
      <c r="V1" s="7"/>
      <c r="W1" s="7"/>
      <c r="X1" s="11"/>
      <c r="Y1" s="7"/>
      <c r="Z1" s="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</row>
    <row r="2" spans="1:49" s="20" customFormat="1" ht="18" hidden="1" customHeight="1">
      <c r="A2" s="13"/>
      <c r="B2" s="14"/>
      <c r="C2" s="14"/>
      <c r="D2" s="14"/>
      <c r="E2" s="15" t="s">
        <v>1</v>
      </c>
      <c r="F2" s="15"/>
      <c r="G2" s="16"/>
      <c r="H2" s="16"/>
      <c r="I2" s="17"/>
      <c r="J2" s="17"/>
      <c r="K2" s="17"/>
      <c r="L2" s="17"/>
      <c r="M2" s="17"/>
      <c r="N2" s="17"/>
      <c r="O2" s="17"/>
      <c r="P2" s="17"/>
      <c r="Q2" s="17"/>
      <c r="R2" s="17"/>
      <c r="S2" s="13"/>
      <c r="T2" s="13"/>
      <c r="U2" s="13"/>
      <c r="V2" s="13"/>
      <c r="W2" s="13"/>
      <c r="X2" s="18"/>
      <c r="Y2" s="13"/>
      <c r="Z2" s="13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18" hidden="1" customHeight="1">
      <c r="A3" s="7"/>
      <c r="B3" s="8"/>
      <c r="C3" s="8"/>
      <c r="D3" s="8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1"/>
      <c r="Q3" s="10"/>
      <c r="R3" s="10"/>
      <c r="S3" s="7"/>
      <c r="T3" s="7"/>
      <c r="U3" s="7"/>
      <c r="V3" s="7"/>
      <c r="W3" s="7"/>
      <c r="X3" s="11"/>
      <c r="Y3" s="7"/>
      <c r="Z3" s="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</row>
    <row r="4" spans="1:49" ht="18" hidden="1" customHeight="1">
      <c r="A4" s="7"/>
      <c r="B4" s="8"/>
      <c r="C4" s="8"/>
      <c r="D4" s="8"/>
      <c r="E4" s="7"/>
      <c r="F4" s="7"/>
      <c r="G4" s="233" t="s">
        <v>2</v>
      </c>
      <c r="H4" s="233"/>
      <c r="I4" s="233"/>
      <c r="J4" s="233"/>
      <c r="K4" s="233"/>
      <c r="L4" s="233"/>
      <c r="M4" s="233"/>
      <c r="N4" s="233"/>
      <c r="O4" s="234"/>
      <c r="P4" s="134"/>
      <c r="Q4" s="7"/>
      <c r="R4" s="235" t="s">
        <v>3</v>
      </c>
      <c r="S4" s="236"/>
      <c r="T4" s="236"/>
      <c r="U4" s="236"/>
      <c r="V4" s="237"/>
      <c r="W4" s="7"/>
      <c r="X4" s="11"/>
      <c r="Y4" s="7"/>
      <c r="Z4" s="7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</row>
    <row r="5" spans="1:49" s="29" customFormat="1" ht="31.9" hidden="1" customHeight="1">
      <c r="A5" s="22"/>
      <c r="B5" s="23"/>
      <c r="C5" s="23"/>
      <c r="D5" s="23"/>
      <c r="E5" s="24"/>
      <c r="F5" s="24"/>
      <c r="G5" s="25" t="s">
        <v>4</v>
      </c>
      <c r="H5" s="25"/>
      <c r="I5" s="25" t="s">
        <v>5</v>
      </c>
      <c r="J5" s="25" t="s">
        <v>6</v>
      </c>
      <c r="K5" s="25" t="s">
        <v>7</v>
      </c>
      <c r="L5" s="25" t="s">
        <v>8</v>
      </c>
      <c r="M5" s="25" t="s">
        <v>9</v>
      </c>
      <c r="N5" s="26" t="s">
        <v>10</v>
      </c>
      <c r="O5" s="26" t="s">
        <v>11</v>
      </c>
      <c r="P5" s="135"/>
      <c r="Q5" s="22"/>
      <c r="R5" s="25" t="s">
        <v>12</v>
      </c>
      <c r="S5" s="25" t="s">
        <v>6</v>
      </c>
      <c r="T5" s="25" t="s">
        <v>7</v>
      </c>
      <c r="U5" s="25" t="s">
        <v>8</v>
      </c>
      <c r="V5" s="25" t="s">
        <v>9</v>
      </c>
      <c r="W5" s="22"/>
      <c r="X5" s="27"/>
      <c r="Y5" s="22"/>
      <c r="Z5" s="22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ht="18" hidden="1" customHeight="1">
      <c r="A6" s="7"/>
      <c r="B6" s="8"/>
      <c r="C6" s="8"/>
      <c r="D6" s="8"/>
      <c r="E6" s="30" t="s">
        <v>13</v>
      </c>
      <c r="F6" s="30"/>
      <c r="G6" s="31" t="s">
        <v>14</v>
      </c>
      <c r="H6" s="31"/>
      <c r="I6" s="31" t="s">
        <v>15</v>
      </c>
      <c r="J6" s="31" t="s">
        <v>16</v>
      </c>
      <c r="K6" s="31" t="s">
        <v>17</v>
      </c>
      <c r="L6" s="31" t="s">
        <v>18</v>
      </c>
      <c r="M6" s="31" t="s">
        <v>19</v>
      </c>
      <c r="N6" s="136" t="s">
        <v>20</v>
      </c>
      <c r="O6" s="32" t="s">
        <v>21</v>
      </c>
      <c r="P6" s="33"/>
      <c r="Q6" s="34" t="s">
        <v>13</v>
      </c>
      <c r="R6" s="35" t="s">
        <v>22</v>
      </c>
      <c r="S6" s="35" t="s">
        <v>23</v>
      </c>
      <c r="T6" s="35" t="s">
        <v>24</v>
      </c>
      <c r="U6" s="35" t="s">
        <v>25</v>
      </c>
      <c r="V6" s="35" t="s">
        <v>26</v>
      </c>
      <c r="W6" s="7"/>
      <c r="X6" s="11"/>
      <c r="Y6" s="7"/>
      <c r="Z6" s="7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</row>
    <row r="7" spans="1:49" ht="18" hidden="1" customHeight="1">
      <c r="A7" s="7"/>
      <c r="B7" s="8"/>
      <c r="C7" s="8"/>
      <c r="D7" s="8"/>
      <c r="E7" s="36" t="s">
        <v>27</v>
      </c>
      <c r="F7" s="36"/>
      <c r="G7" s="31">
        <v>400</v>
      </c>
      <c r="H7" s="31"/>
      <c r="I7" s="31">
        <v>13</v>
      </c>
      <c r="J7" s="31">
        <v>25</v>
      </c>
      <c r="K7" s="31">
        <v>35</v>
      </c>
      <c r="L7" s="31">
        <v>30</v>
      </c>
      <c r="M7" s="31">
        <v>11</v>
      </c>
      <c r="N7" s="136">
        <v>0.85</v>
      </c>
      <c r="O7" s="32">
        <f>G7*I7/100</f>
        <v>52</v>
      </c>
      <c r="P7" s="33"/>
      <c r="Q7" s="37" t="s">
        <v>27</v>
      </c>
      <c r="R7" s="35">
        <f>O7*N7</f>
        <v>44.199999999999996</v>
      </c>
      <c r="S7" s="35">
        <f>$R7*J7</f>
        <v>1105</v>
      </c>
      <c r="T7" s="35">
        <f t="shared" ref="S7:V9" si="0">$R7*K7</f>
        <v>1546.9999999999998</v>
      </c>
      <c r="U7" s="35">
        <f t="shared" si="0"/>
        <v>1325.9999999999998</v>
      </c>
      <c r="V7" s="35">
        <f t="shared" si="0"/>
        <v>486.19999999999993</v>
      </c>
      <c r="W7" s="7"/>
      <c r="X7" s="11"/>
      <c r="Y7" s="7"/>
      <c r="Z7" s="7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1:49" ht="18" hidden="1" customHeight="1">
      <c r="A8" s="7"/>
      <c r="B8" s="8"/>
      <c r="C8" s="8"/>
      <c r="D8" s="8"/>
      <c r="E8" s="36" t="s">
        <v>28</v>
      </c>
      <c r="F8" s="36"/>
      <c r="G8" s="31">
        <v>100</v>
      </c>
      <c r="H8" s="31"/>
      <c r="I8" s="31">
        <v>22</v>
      </c>
      <c r="J8" s="31">
        <v>70</v>
      </c>
      <c r="K8" s="31">
        <v>25</v>
      </c>
      <c r="L8" s="31">
        <v>42</v>
      </c>
      <c r="M8" s="31">
        <v>13</v>
      </c>
      <c r="N8" s="136">
        <v>0.8</v>
      </c>
      <c r="O8" s="32">
        <f>G8*I8/100</f>
        <v>22</v>
      </c>
      <c r="P8" s="33"/>
      <c r="Q8" s="37" t="s">
        <v>28</v>
      </c>
      <c r="R8" s="35">
        <f t="shared" ref="R8:R9" si="1">O8*N8</f>
        <v>17.600000000000001</v>
      </c>
      <c r="S8" s="35">
        <f t="shared" si="0"/>
        <v>1232</v>
      </c>
      <c r="T8" s="35">
        <f t="shared" si="0"/>
        <v>440.00000000000006</v>
      </c>
      <c r="U8" s="35">
        <f t="shared" si="0"/>
        <v>739.2</v>
      </c>
      <c r="V8" s="35">
        <f t="shared" si="0"/>
        <v>228.8</v>
      </c>
      <c r="W8" s="7"/>
      <c r="X8" s="11"/>
      <c r="Y8" s="7"/>
      <c r="Z8" s="7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1:49" ht="18" hidden="1" customHeight="1">
      <c r="A9" s="7"/>
      <c r="B9" s="8"/>
      <c r="C9" s="8"/>
      <c r="D9" s="8"/>
      <c r="E9" s="36" t="s">
        <v>29</v>
      </c>
      <c r="F9" s="36"/>
      <c r="G9" s="31">
        <v>35</v>
      </c>
      <c r="H9" s="31"/>
      <c r="I9" s="31">
        <v>34</v>
      </c>
      <c r="J9" s="31">
        <v>80</v>
      </c>
      <c r="K9" s="31">
        <v>30</v>
      </c>
      <c r="L9" s="31">
        <v>37</v>
      </c>
      <c r="M9" s="31">
        <v>12</v>
      </c>
      <c r="N9" s="136">
        <v>0.95</v>
      </c>
      <c r="O9" s="32">
        <f>G9*I9/100</f>
        <v>11.9</v>
      </c>
      <c r="P9" s="33"/>
      <c r="Q9" s="37" t="s">
        <v>29</v>
      </c>
      <c r="R9" s="35">
        <f t="shared" si="1"/>
        <v>11.305</v>
      </c>
      <c r="S9" s="35">
        <f t="shared" si="0"/>
        <v>904.4</v>
      </c>
      <c r="T9" s="35">
        <f t="shared" si="0"/>
        <v>339.15</v>
      </c>
      <c r="U9" s="35">
        <f t="shared" si="0"/>
        <v>418.28499999999997</v>
      </c>
      <c r="V9" s="35">
        <f t="shared" si="0"/>
        <v>135.66</v>
      </c>
      <c r="W9" s="7"/>
      <c r="X9" s="11"/>
      <c r="Y9" s="7"/>
      <c r="Z9" s="7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</row>
    <row r="10" spans="1:49" ht="18" hidden="1" customHeight="1">
      <c r="A10" s="7"/>
      <c r="B10" s="8"/>
      <c r="C10" s="8"/>
      <c r="D10" s="8"/>
      <c r="E10" s="38"/>
      <c r="F10" s="38"/>
      <c r="G10" s="39"/>
      <c r="H10" s="39"/>
      <c r="I10" s="39"/>
      <c r="J10" s="39"/>
      <c r="K10" s="39"/>
      <c r="L10" s="39"/>
      <c r="M10" s="39"/>
      <c r="N10" s="39"/>
      <c r="O10" s="40"/>
      <c r="P10" s="33"/>
      <c r="Q10" s="38"/>
      <c r="R10" s="41"/>
      <c r="S10" s="42"/>
      <c r="T10" s="43"/>
      <c r="U10" s="43"/>
      <c r="V10" s="43"/>
      <c r="W10" s="7"/>
      <c r="X10" s="11"/>
      <c r="Y10" s="7"/>
      <c r="Z10" s="7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49" ht="18" hidden="1" customHeight="1">
      <c r="A11" s="7"/>
      <c r="B11" s="8"/>
      <c r="C11" s="8"/>
      <c r="D11" s="8"/>
      <c r="E11" s="36" t="s">
        <v>30</v>
      </c>
      <c r="F11" s="36"/>
      <c r="G11" s="44">
        <f t="shared" ref="G11:N11" si="2">SUM(G7:G10)</f>
        <v>535</v>
      </c>
      <c r="H11" s="44"/>
      <c r="I11" s="44">
        <f>SUM(I7:I10)</f>
        <v>69</v>
      </c>
      <c r="J11" s="44">
        <f t="shared" si="2"/>
        <v>175</v>
      </c>
      <c r="K11" s="44">
        <f t="shared" si="2"/>
        <v>90</v>
      </c>
      <c r="L11" s="44">
        <f t="shared" si="2"/>
        <v>109</v>
      </c>
      <c r="M11" s="44">
        <f t="shared" si="2"/>
        <v>36</v>
      </c>
      <c r="N11" s="44">
        <f t="shared" si="2"/>
        <v>2.5999999999999996</v>
      </c>
      <c r="O11" s="45">
        <f>SUM(O7:O10)</f>
        <v>85.9</v>
      </c>
      <c r="P11" s="134"/>
      <c r="Q11" s="37" t="s">
        <v>30</v>
      </c>
      <c r="R11" s="46">
        <f>SUM(R7:R10)</f>
        <v>73.10499999999999</v>
      </c>
      <c r="S11" s="46">
        <f>SUM(S7:S10)</f>
        <v>3241.4</v>
      </c>
      <c r="T11" s="46">
        <f>SUM(T7:T10)</f>
        <v>2326.1499999999996</v>
      </c>
      <c r="U11" s="46">
        <f>SUM(U7:U10)</f>
        <v>2483.4849999999997</v>
      </c>
      <c r="V11" s="46">
        <f>SUM(V7:V10)</f>
        <v>850.66</v>
      </c>
      <c r="W11" s="7"/>
      <c r="X11" s="11"/>
      <c r="Y11" s="7"/>
      <c r="Z11" s="7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</row>
    <row r="12" spans="1:49" ht="18" hidden="1" customHeight="1">
      <c r="A12" s="7"/>
      <c r="B12" s="8"/>
      <c r="C12" s="8"/>
      <c r="D12" s="8"/>
      <c r="E12" s="7"/>
      <c r="F12" s="7"/>
      <c r="G12" s="47"/>
      <c r="H12" s="47"/>
      <c r="I12" s="47"/>
      <c r="J12" s="47"/>
      <c r="K12" s="47"/>
      <c r="L12" s="47"/>
      <c r="M12" s="47"/>
      <c r="N12" s="47"/>
      <c r="O12" s="7"/>
      <c r="P12" s="21"/>
      <c r="Q12" s="48"/>
      <c r="R12" s="49"/>
      <c r="S12" s="50"/>
      <c r="T12" s="50"/>
      <c r="U12" s="50"/>
      <c r="V12" s="50"/>
      <c r="W12" s="7"/>
      <c r="X12" s="11"/>
      <c r="Y12" s="7"/>
      <c r="Z12" s="7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</row>
    <row r="13" spans="1:49" ht="18" hidden="1" customHeight="1">
      <c r="A13" s="7"/>
      <c r="B13" s="8"/>
      <c r="C13" s="8"/>
      <c r="D13" s="8"/>
      <c r="E13" s="47"/>
      <c r="F13" s="47"/>
      <c r="G13" s="51"/>
      <c r="H13" s="51"/>
      <c r="I13" s="7"/>
      <c r="J13" s="7"/>
      <c r="K13" s="7"/>
      <c r="L13" s="7"/>
      <c r="M13" s="7"/>
      <c r="N13" s="7"/>
      <c r="O13" s="47"/>
      <c r="P13" s="21"/>
      <c r="Q13" s="52" t="s">
        <v>31</v>
      </c>
      <c r="R13" s="53"/>
      <c r="S13" s="46">
        <f>S11/$R$11</f>
        <v>44.338964503111967</v>
      </c>
      <c r="T13" s="46">
        <f>T11/$R$11</f>
        <v>31.819301005403187</v>
      </c>
      <c r="U13" s="46">
        <f>U11/$R$11</f>
        <v>33.971479378975445</v>
      </c>
      <c r="V13" s="46">
        <f>V11/$R$11</f>
        <v>11.636139798919364</v>
      </c>
      <c r="W13" s="7"/>
      <c r="X13" s="11"/>
      <c r="Y13" s="7"/>
      <c r="Z13" s="7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</row>
    <row r="14" spans="1:49" ht="18" hidden="1" customHeight="1">
      <c r="A14" s="7"/>
      <c r="B14" s="8"/>
      <c r="C14" s="8"/>
      <c r="D14" s="8"/>
      <c r="E14" s="7"/>
      <c r="F14" s="7"/>
      <c r="G14" s="51"/>
      <c r="H14" s="51"/>
      <c r="I14" s="7"/>
      <c r="J14" s="7"/>
      <c r="K14" s="7"/>
      <c r="L14" s="7"/>
      <c r="M14" s="7"/>
      <c r="N14" s="7"/>
      <c r="O14" s="7"/>
      <c r="P14" s="7"/>
      <c r="Q14" s="54"/>
      <c r="R14" s="49"/>
      <c r="S14" s="50"/>
      <c r="T14" s="50"/>
      <c r="U14" s="50"/>
      <c r="V14" s="50"/>
      <c r="W14" s="7"/>
      <c r="X14" s="11"/>
      <c r="Y14" s="7"/>
      <c r="Z14" s="7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</row>
    <row r="15" spans="1:49" ht="18" hidden="1" customHeight="1">
      <c r="A15" s="7"/>
      <c r="B15" s="8"/>
      <c r="C15" s="8"/>
      <c r="D15" s="8"/>
      <c r="E15" s="7"/>
      <c r="F15" s="7"/>
      <c r="G15" s="51"/>
      <c r="H15" s="51"/>
      <c r="I15" s="8"/>
      <c r="J15" s="8"/>
      <c r="K15" s="8"/>
      <c r="L15" s="11"/>
      <c r="M15" s="7"/>
      <c r="N15" s="7"/>
      <c r="O15" s="7"/>
      <c r="P15" s="7"/>
      <c r="Q15" s="52" t="s">
        <v>32</v>
      </c>
      <c r="V15" s="55">
        <f>(R11/O11)</f>
        <v>0.85104772991850974</v>
      </c>
      <c r="W15" s="7"/>
      <c r="X15" s="11"/>
      <c r="Y15" s="7"/>
      <c r="Z15" s="7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</row>
    <row r="16" spans="1:49" ht="18" hidden="1" customHeight="1">
      <c r="A16" s="7"/>
      <c r="B16" s="8"/>
      <c r="C16" s="8"/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11"/>
      <c r="Y16" s="7"/>
      <c r="Z16" s="7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</row>
    <row r="17" spans="1:49" ht="18" hidden="1" customHeight="1">
      <c r="A17" s="7"/>
      <c r="B17" s="8"/>
      <c r="C17" s="8"/>
      <c r="D17" s="8"/>
      <c r="E17" s="238" t="s">
        <v>33</v>
      </c>
      <c r="F17" s="239"/>
      <c r="G17" s="240"/>
      <c r="H17" s="240"/>
      <c r="I17" s="240"/>
      <c r="J17" s="240"/>
      <c r="K17" s="240"/>
      <c r="L17" s="240"/>
      <c r="M17" s="240"/>
      <c r="N17" s="241"/>
      <c r="O17" s="7"/>
      <c r="P17" s="7"/>
      <c r="Q17" s="7"/>
      <c r="R17" s="7"/>
      <c r="S17" s="242" t="s">
        <v>34</v>
      </c>
      <c r="T17" s="242"/>
      <c r="U17" s="242"/>
      <c r="V17" s="242"/>
      <c r="W17" s="242"/>
      <c r="X17" s="56" t="s">
        <v>35</v>
      </c>
      <c r="Y17" s="7"/>
      <c r="Z17" s="7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</row>
    <row r="18" spans="1:49" ht="18" hidden="1" customHeight="1">
      <c r="A18" s="7"/>
      <c r="B18" s="8"/>
      <c r="C18" s="8"/>
      <c r="D18" s="8"/>
      <c r="E18" s="57"/>
      <c r="F18" s="58"/>
      <c r="G18" s="58"/>
      <c r="H18" s="58"/>
      <c r="I18" s="59"/>
      <c r="J18" s="60"/>
      <c r="K18" s="61" t="s">
        <v>36</v>
      </c>
      <c r="L18" s="61" t="s">
        <v>37</v>
      </c>
      <c r="M18" s="61" t="s">
        <v>38</v>
      </c>
      <c r="N18" s="61" t="s">
        <v>39</v>
      </c>
      <c r="O18" s="7"/>
      <c r="P18" s="7"/>
      <c r="Q18" s="7"/>
      <c r="R18" s="7"/>
      <c r="S18" s="36" t="s">
        <v>40</v>
      </c>
      <c r="T18" s="36" t="s">
        <v>41</v>
      </c>
      <c r="U18" s="36" t="s">
        <v>42</v>
      </c>
      <c r="V18" s="36" t="s">
        <v>43</v>
      </c>
      <c r="W18" s="62" t="s">
        <v>44</v>
      </c>
      <c r="X18" s="63" t="s">
        <v>45</v>
      </c>
      <c r="Y18" s="7"/>
      <c r="Z18" s="7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</row>
    <row r="19" spans="1:49" ht="18" hidden="1" customHeight="1">
      <c r="A19" s="7"/>
      <c r="B19" s="8"/>
      <c r="C19" s="8"/>
      <c r="D19" s="8"/>
      <c r="E19" s="57" t="s">
        <v>46</v>
      </c>
      <c r="F19" s="58"/>
      <c r="G19" s="58"/>
      <c r="H19" s="58"/>
      <c r="I19" s="59"/>
      <c r="J19" s="60"/>
      <c r="K19" s="1">
        <v>57</v>
      </c>
      <c r="L19" s="1">
        <v>28</v>
      </c>
      <c r="M19" s="1">
        <v>31</v>
      </c>
      <c r="N19" s="1">
        <v>8.5</v>
      </c>
      <c r="O19" s="7"/>
      <c r="P19" s="7"/>
      <c r="Q19" s="7"/>
      <c r="R19" s="7"/>
      <c r="S19" s="64">
        <f>(S$13/K19)</f>
        <v>0.77787657023003454</v>
      </c>
      <c r="T19" s="64">
        <f>(T$13/L19)</f>
        <v>1.1364036073358281</v>
      </c>
      <c r="U19" s="64">
        <f>(U$13/M19)</f>
        <v>1.0958541735153369</v>
      </c>
      <c r="V19" s="64">
        <f>(V$13/N19)</f>
        <v>1.3689576234022782</v>
      </c>
      <c r="W19" s="137">
        <f>MIN(S19:V19)</f>
        <v>0.77787657023003454</v>
      </c>
      <c r="X19" s="65">
        <f>W19*$V$15</f>
        <v>0.66201008925106708</v>
      </c>
      <c r="Y19" s="7"/>
      <c r="Z19" s="7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</row>
    <row r="20" spans="1:49" ht="18" hidden="1" customHeight="1">
      <c r="A20" s="7"/>
      <c r="B20" s="8"/>
      <c r="C20" s="8"/>
      <c r="D20" s="8"/>
      <c r="E20" s="57" t="s">
        <v>47</v>
      </c>
      <c r="F20" s="58"/>
      <c r="G20" s="58"/>
      <c r="H20" s="58"/>
      <c r="I20" s="59"/>
      <c r="J20" s="60"/>
      <c r="K20" s="1">
        <v>52</v>
      </c>
      <c r="L20" s="1">
        <v>26</v>
      </c>
      <c r="M20" s="1">
        <v>27</v>
      </c>
      <c r="N20" s="1">
        <v>7.4</v>
      </c>
      <c r="O20" s="7"/>
      <c r="P20" s="7"/>
      <c r="Q20" s="7"/>
      <c r="R20" s="7"/>
      <c r="S20" s="64">
        <f t="shared" ref="S20:S22" si="3">(S$13/K20)</f>
        <v>0.8526723942906147</v>
      </c>
      <c r="T20" s="64">
        <f t="shared" ref="T20:T22" si="4">(T$13/L20)</f>
        <v>1.2238192694385841</v>
      </c>
      <c r="U20" s="64">
        <f t="shared" ref="U20:U22" si="5">(U$13/M20)</f>
        <v>1.2582029399620536</v>
      </c>
      <c r="V20" s="64">
        <f t="shared" ref="V20:V22" si="6">(V$13/N20)</f>
        <v>1.5724513241782925</v>
      </c>
      <c r="W20" s="137">
        <f>MIN(S20:V20)</f>
        <v>0.8526723942906147</v>
      </c>
      <c r="X20" s="65">
        <f t="shared" ref="X20:X22" si="7">W20*$V$15</f>
        <v>0.72566490552520813</v>
      </c>
      <c r="Y20" s="7"/>
      <c r="Z20" s="7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</row>
    <row r="21" spans="1:49" ht="18" hidden="1" customHeight="1">
      <c r="A21" s="7"/>
      <c r="B21" s="8"/>
      <c r="C21" s="8"/>
      <c r="D21" s="8"/>
      <c r="E21" s="57" t="s">
        <v>48</v>
      </c>
      <c r="F21" s="58"/>
      <c r="G21" s="58"/>
      <c r="H21" s="58"/>
      <c r="I21" s="59"/>
      <c r="J21" s="60"/>
      <c r="K21" s="1">
        <v>48</v>
      </c>
      <c r="L21" s="1">
        <v>23</v>
      </c>
      <c r="M21" s="1">
        <v>25</v>
      </c>
      <c r="N21" s="1">
        <v>6.5</v>
      </c>
      <c r="O21" s="7"/>
      <c r="P21" s="7"/>
      <c r="Q21" s="7"/>
      <c r="R21" s="7"/>
      <c r="S21" s="64">
        <f t="shared" si="3"/>
        <v>0.92372842714816594</v>
      </c>
      <c r="T21" s="64">
        <f t="shared" si="4"/>
        <v>1.3834478698001385</v>
      </c>
      <c r="U21" s="64">
        <f t="shared" si="5"/>
        <v>1.3588591751590178</v>
      </c>
      <c r="V21" s="64">
        <f t="shared" si="6"/>
        <v>1.7901753536799023</v>
      </c>
      <c r="W21" s="137">
        <f>MIN(S21:V21)</f>
        <v>0.92372842714816594</v>
      </c>
      <c r="X21" s="65">
        <f t="shared" si="7"/>
        <v>0.78613698098564211</v>
      </c>
      <c r="Y21" s="7"/>
      <c r="Z21" s="7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</row>
    <row r="22" spans="1:49" ht="18" hidden="1" customHeight="1">
      <c r="A22" s="7"/>
      <c r="B22" s="8"/>
      <c r="C22" s="8"/>
      <c r="D22" s="8"/>
      <c r="E22" s="57" t="s">
        <v>49</v>
      </c>
      <c r="F22" s="58"/>
      <c r="G22" s="58"/>
      <c r="H22" s="58"/>
      <c r="I22" s="59"/>
      <c r="J22" s="60"/>
      <c r="K22" s="1">
        <v>45</v>
      </c>
      <c r="L22" s="1">
        <v>22</v>
      </c>
      <c r="M22" s="1">
        <v>23</v>
      </c>
      <c r="N22" s="1">
        <v>6</v>
      </c>
      <c r="O22" s="7"/>
      <c r="P22" s="7"/>
      <c r="Q22" s="7"/>
      <c r="R22" s="7"/>
      <c r="S22" s="64">
        <f t="shared" si="3"/>
        <v>0.98531032229137705</v>
      </c>
      <c r="T22" s="64">
        <f t="shared" si="4"/>
        <v>1.4463318638819631</v>
      </c>
      <c r="U22" s="64">
        <f t="shared" si="5"/>
        <v>1.4770208425641498</v>
      </c>
      <c r="V22" s="64">
        <f t="shared" si="6"/>
        <v>1.9393566331532275</v>
      </c>
      <c r="W22" s="137">
        <f>MIN(S22:V22)</f>
        <v>0.98531032229137705</v>
      </c>
      <c r="X22" s="65">
        <f t="shared" si="7"/>
        <v>0.83854611305135163</v>
      </c>
      <c r="Y22" s="7"/>
      <c r="Z22" s="7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</row>
    <row r="23" spans="1:49" ht="18" hidden="1" customHeight="1">
      <c r="A23" s="7"/>
      <c r="B23" s="8"/>
      <c r="C23" s="8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66"/>
      <c r="Y23" s="7"/>
      <c r="Z23" s="7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</row>
    <row r="24" spans="1:49" s="20" customFormat="1" ht="57" hidden="1" customHeight="1">
      <c r="A24" s="67"/>
      <c r="B24" s="14"/>
      <c r="C24" s="14"/>
      <c r="D24" s="14"/>
      <c r="E24" s="68" t="s">
        <v>50</v>
      </c>
      <c r="F24" s="68"/>
      <c r="G24" s="16"/>
      <c r="H24" s="16"/>
      <c r="I24" s="17"/>
      <c r="J24" s="17"/>
      <c r="K24" s="17"/>
      <c r="L24" s="17"/>
      <c r="M24" s="17"/>
      <c r="N24" s="17"/>
      <c r="O24" s="69"/>
      <c r="P24" s="69"/>
      <c r="Q24" s="69"/>
      <c r="R24" s="69"/>
      <c r="S24" s="70"/>
      <c r="T24" s="70"/>
      <c r="U24" s="70"/>
      <c r="V24" s="70"/>
      <c r="W24" s="70"/>
      <c r="X24" s="18"/>
      <c r="Y24" s="13"/>
      <c r="Z24" s="67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</row>
    <row r="25" spans="1:49" ht="18" customHeight="1">
      <c r="A25" s="74"/>
      <c r="B25" s="74"/>
      <c r="C25" s="74"/>
      <c r="D25" s="74"/>
      <c r="E25" s="75"/>
      <c r="F25" s="75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4"/>
      <c r="T25" s="74"/>
      <c r="U25" s="74"/>
      <c r="V25" s="74"/>
      <c r="W25" s="74"/>
      <c r="X25" s="77"/>
      <c r="Y25" s="74"/>
      <c r="Z25" s="74"/>
      <c r="AA25" s="74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</row>
    <row r="26" spans="1:49" s="20" customFormat="1" ht="18" customHeight="1">
      <c r="A26" s="79"/>
      <c r="B26" s="243" t="s">
        <v>51</v>
      </c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10"/>
      <c r="AA26" s="74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</row>
    <row r="27" spans="1:49" ht="18" customHeight="1">
      <c r="A27" s="74"/>
      <c r="B27" s="8"/>
      <c r="C27" s="201" t="s">
        <v>52</v>
      </c>
      <c r="D27" s="202"/>
      <c r="E27" s="202"/>
      <c r="F27" s="202"/>
      <c r="G27" s="202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74"/>
      <c r="AB27" s="12"/>
      <c r="AC27" s="19"/>
      <c r="AD27" s="19"/>
      <c r="AE27" s="19"/>
      <c r="AF27" s="19"/>
      <c r="AG27" s="19"/>
      <c r="AH27" s="19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</row>
    <row r="28" spans="1:49" ht="18" customHeight="1">
      <c r="A28" s="74"/>
      <c r="B28" s="8"/>
      <c r="C28" s="8"/>
      <c r="D28" s="8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235" t="s">
        <v>3</v>
      </c>
      <c r="S28" s="236"/>
      <c r="T28" s="236"/>
      <c r="U28" s="236"/>
      <c r="V28" s="237"/>
      <c r="W28" s="10"/>
      <c r="X28" s="10"/>
      <c r="Y28" s="10"/>
      <c r="Z28" s="10"/>
      <c r="AA28" s="74"/>
      <c r="AB28" s="12"/>
      <c r="AC28" s="19"/>
      <c r="AD28" s="19"/>
      <c r="AE28" s="19"/>
      <c r="AF28" s="19"/>
      <c r="AG28" s="19"/>
      <c r="AH28" s="19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</row>
    <row r="29" spans="1:49" s="29" customFormat="1" ht="18" hidden="1" customHeight="1">
      <c r="A29" s="78"/>
      <c r="B29" s="23"/>
      <c r="C29" s="23"/>
      <c r="D29" s="23"/>
      <c r="E29" s="71" t="s">
        <v>53</v>
      </c>
      <c r="F29" s="25" t="s">
        <v>14</v>
      </c>
      <c r="H29" s="10"/>
      <c r="I29" s="31" t="s">
        <v>15</v>
      </c>
      <c r="J29" s="31" t="s">
        <v>16</v>
      </c>
      <c r="K29" s="31" t="s">
        <v>17</v>
      </c>
      <c r="L29" s="31" t="s">
        <v>18</v>
      </c>
      <c r="M29" s="31" t="s">
        <v>19</v>
      </c>
      <c r="N29" s="136" t="s">
        <v>20</v>
      </c>
      <c r="O29" s="32" t="s">
        <v>21</v>
      </c>
      <c r="P29" s="135"/>
      <c r="Q29" s="22"/>
      <c r="R29" s="35" t="s">
        <v>22</v>
      </c>
      <c r="S29" s="35" t="s">
        <v>23</v>
      </c>
      <c r="T29" s="35" t="s">
        <v>24</v>
      </c>
      <c r="U29" s="35" t="s">
        <v>25</v>
      </c>
      <c r="V29" s="35" t="s">
        <v>26</v>
      </c>
      <c r="W29" s="22"/>
      <c r="X29" s="27"/>
      <c r="Y29" s="22"/>
      <c r="Z29" s="27"/>
      <c r="AA29" s="78"/>
      <c r="AB29" s="28"/>
      <c r="AC29" s="19"/>
      <c r="AD29" s="19"/>
      <c r="AE29" s="19"/>
      <c r="AF29" s="19"/>
      <c r="AG29" s="19"/>
      <c r="AH29" s="19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</row>
    <row r="30" spans="1:49" ht="79.5" customHeight="1" thickBot="1">
      <c r="A30" s="74"/>
      <c r="B30" s="80"/>
      <c r="C30" s="80"/>
      <c r="D30" s="159" t="s">
        <v>54</v>
      </c>
      <c r="E30" s="160" t="s">
        <v>55</v>
      </c>
      <c r="F30" s="160" t="s">
        <v>56</v>
      </c>
      <c r="G30" s="160" t="s">
        <v>57</v>
      </c>
      <c r="H30" s="83"/>
      <c r="I30" s="159" t="s">
        <v>5</v>
      </c>
      <c r="J30" s="159" t="s">
        <v>6</v>
      </c>
      <c r="K30" s="159" t="s">
        <v>7</v>
      </c>
      <c r="L30" s="159" t="s">
        <v>58</v>
      </c>
      <c r="M30" s="159" t="s">
        <v>9</v>
      </c>
      <c r="N30" s="161" t="s">
        <v>10</v>
      </c>
      <c r="O30" s="159" t="s">
        <v>59</v>
      </c>
      <c r="P30" s="84"/>
      <c r="Q30" s="162" t="s">
        <v>13</v>
      </c>
      <c r="R30" s="159" t="s">
        <v>60</v>
      </c>
      <c r="S30" s="159" t="s">
        <v>61</v>
      </c>
      <c r="T30" s="159" t="s">
        <v>62</v>
      </c>
      <c r="U30" s="159" t="s">
        <v>63</v>
      </c>
      <c r="V30" s="159" t="s">
        <v>64</v>
      </c>
      <c r="W30" s="85"/>
      <c r="X30" s="86"/>
      <c r="Y30" s="85"/>
      <c r="Z30" s="86"/>
      <c r="AA30" s="163"/>
      <c r="AB30" s="12"/>
      <c r="AC30" s="19"/>
      <c r="AD30" s="19"/>
      <c r="AE30" s="19"/>
      <c r="AF30" s="19"/>
      <c r="AG30" s="19"/>
      <c r="AH30" s="19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</row>
    <row r="31" spans="1:49" ht="18" customHeight="1" thickBot="1">
      <c r="A31" s="74"/>
      <c r="B31" s="80"/>
      <c r="C31" s="203" t="s">
        <v>65</v>
      </c>
      <c r="D31" s="144" t="str">
        <f t="shared" ref="D31:D40" si="8">IF(OR(ISBLANK($E31),G31=0),0,IF(VLOOKUP($E31, AA_VALUES_PDCAAS, 2, FALSE)=0, "no","yes"))</f>
        <v>no</v>
      </c>
      <c r="E31" s="81" t="s">
        <v>66</v>
      </c>
      <c r="F31" s="82">
        <v>1</v>
      </c>
      <c r="G31" s="145">
        <f>F31/$F$58</f>
        <v>0.2</v>
      </c>
      <c r="H31" s="83"/>
      <c r="I31" s="191">
        <f>IF(ISBLANK($E31),0,VLOOKUP($E31, AA_VALUES_PDCAAS, 3, FALSE))</f>
        <v>6.6</v>
      </c>
      <c r="J31" s="146">
        <f>IF(ISBLANK($E31),0,VLOOKUP($E31, AA_VALUES_PDCAAS, 7, FALSE)*1000/$I31)</f>
        <v>28.787878787878789</v>
      </c>
      <c r="K31" s="146">
        <f>IF(ISBLANK($E31),0,VLOOKUP($E31, AA_VALUES_PDCAAS, 11, FALSE)*1000/$I31)</f>
        <v>39.393939393939398</v>
      </c>
      <c r="L31" s="146">
        <f t="shared" ref="L31:L40" si="9">IF(ISBLANK($E31),0,VLOOKUP($E31, AA_VALUES_PDCAAS, 15, FALSE)*1000/$I31)</f>
        <v>37.878787878787882</v>
      </c>
      <c r="M31" s="146">
        <f t="shared" ref="M31:M40" si="10">IF(ISBLANK($E31),0,VLOOKUP($E31, AA_VALUES_PDCAAS, 19, FALSE)*1000/$I31)</f>
        <v>71.212121212121218</v>
      </c>
      <c r="N31" s="146">
        <f t="shared" ref="N31:N40" si="11">IF(ISBLANK($E31), ,VLOOKUP($E31, AA_VALUES_PDCAAS, 23, FALSE))</f>
        <v>0.85</v>
      </c>
      <c r="O31" s="147">
        <f t="shared" ref="O31:O46" si="12">F31*I31/100</f>
        <v>6.6000000000000003E-2</v>
      </c>
      <c r="P31" s="84"/>
      <c r="Q31" s="148" t="str">
        <f t="shared" ref="Q31:Q57" si="13">E31</f>
        <v>Corn, Con flour, yellow Kernel, raw (Japan)</v>
      </c>
      <c r="R31" s="149">
        <f>O31*N31</f>
        <v>5.6100000000000004E-2</v>
      </c>
      <c r="S31" s="149">
        <f>R31*J31</f>
        <v>1.6150000000000002</v>
      </c>
      <c r="T31" s="149">
        <f>R31*K31</f>
        <v>2.2100000000000004</v>
      </c>
      <c r="U31" s="149">
        <f>R31*L31</f>
        <v>2.1250000000000004</v>
      </c>
      <c r="V31" s="149">
        <f>R31*M31</f>
        <v>3.9950000000000006</v>
      </c>
      <c r="W31" s="85"/>
      <c r="X31" s="86"/>
      <c r="Y31" s="85"/>
      <c r="Z31" s="86"/>
      <c r="AA31" s="163"/>
      <c r="AB31" s="12"/>
      <c r="AC31" s="19"/>
      <c r="AD31" s="19"/>
      <c r="AE31" s="19"/>
      <c r="AF31" s="19"/>
      <c r="AG31" s="19"/>
      <c r="AH31" s="19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</row>
    <row r="32" spans="1:49" ht="18" customHeight="1" thickBot="1">
      <c r="A32" s="74"/>
      <c r="B32" s="80"/>
      <c r="C32" s="204"/>
      <c r="D32" s="144" t="str">
        <f t="shared" si="8"/>
        <v>no</v>
      </c>
      <c r="E32" s="87" t="s">
        <v>67</v>
      </c>
      <c r="F32" s="88">
        <v>1</v>
      </c>
      <c r="G32" s="145">
        <f t="shared" ref="G32:G57" si="14">F32/$F$58</f>
        <v>0.2</v>
      </c>
      <c r="H32" s="83"/>
      <c r="I32" s="191">
        <f t="shared" ref="I32:I40" si="15">IF(ISBLANK($E32),0,VLOOKUP($E32, AA_VALUES_PDCAAS, 3, FALSE))</f>
        <v>9.5</v>
      </c>
      <c r="J32" s="146">
        <f t="shared" ref="J32:J40" si="16">IF(ISBLANK($E32),0,VLOOKUP($E32, AA_VALUES_PDCAAS, 7, FALSE)*1000/$I32)</f>
        <v>21.05263157894737</v>
      </c>
      <c r="K32" s="146">
        <f t="shared" ref="K32:K40" si="17">IF(ISBLANK($E32),0,VLOOKUP($E32, AA_VALUES_PDCAAS, 11, FALSE)*1000/$I32)</f>
        <v>36.842105263157897</v>
      </c>
      <c r="L32" s="146">
        <f t="shared" si="9"/>
        <v>36.842105263157897</v>
      </c>
      <c r="M32" s="146">
        <f t="shared" si="10"/>
        <v>12.631578947368421</v>
      </c>
      <c r="N32" s="146">
        <f t="shared" si="11"/>
        <v>0.8</v>
      </c>
      <c r="O32" s="147">
        <f t="shared" si="12"/>
        <v>9.5000000000000001E-2</v>
      </c>
      <c r="P32" s="84"/>
      <c r="Q32" s="148" t="str">
        <f t="shared" si="13"/>
        <v>Sorghum, milled grain, raw (Japan)</v>
      </c>
      <c r="R32" s="149">
        <f>O32*N32</f>
        <v>7.6000000000000012E-2</v>
      </c>
      <c r="S32" s="149">
        <f>R32*J32</f>
        <v>1.6000000000000003</v>
      </c>
      <c r="T32" s="149">
        <f t="shared" ref="T32:T34" si="18">R32*K32</f>
        <v>2.8000000000000007</v>
      </c>
      <c r="U32" s="149">
        <f t="shared" ref="U32:U34" si="19">R32*L32</f>
        <v>2.8000000000000007</v>
      </c>
      <c r="V32" s="149">
        <f t="shared" ref="V32:V34" si="20">R32*M32</f>
        <v>0.96000000000000019</v>
      </c>
      <c r="W32" s="85"/>
      <c r="X32" s="86"/>
      <c r="Y32" s="85"/>
      <c r="Z32" s="86"/>
      <c r="AA32" s="163"/>
      <c r="AB32" s="12"/>
      <c r="AC32" s="19"/>
      <c r="AD32" s="19"/>
      <c r="AE32" s="19"/>
      <c r="AF32" s="19"/>
      <c r="AG32" s="19"/>
      <c r="AH32" s="19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</row>
    <row r="33" spans="1:49" ht="18" customHeight="1" thickBot="1">
      <c r="A33" s="74"/>
      <c r="B33" s="89"/>
      <c r="C33" s="204"/>
      <c r="D33" s="144" t="str">
        <f t="shared" si="8"/>
        <v>no</v>
      </c>
      <c r="E33" s="87" t="s">
        <v>68</v>
      </c>
      <c r="F33" s="88">
        <v>1</v>
      </c>
      <c r="G33" s="145">
        <f t="shared" si="14"/>
        <v>0.2</v>
      </c>
      <c r="H33" s="83"/>
      <c r="I33" s="191">
        <f t="shared" si="15"/>
        <v>52.73</v>
      </c>
      <c r="J33" s="146">
        <f t="shared" si="16"/>
        <v>59.7382893988242</v>
      </c>
      <c r="K33" s="146">
        <f t="shared" si="17"/>
        <v>26.550350843921869</v>
      </c>
      <c r="L33" s="146">
        <f t="shared" si="9"/>
        <v>39.635880902711932</v>
      </c>
      <c r="M33" s="146">
        <f t="shared" si="10"/>
        <v>13.464820785131804</v>
      </c>
      <c r="N33" s="146">
        <f t="shared" si="11"/>
        <v>0.86</v>
      </c>
      <c r="O33" s="147">
        <f t="shared" si="12"/>
        <v>0.52729999999999999</v>
      </c>
      <c r="P33" s="84"/>
      <c r="Q33" s="148" t="str">
        <f t="shared" si="13"/>
        <v>Soya, Defatted soya flour, Toasted (India)</v>
      </c>
      <c r="R33" s="149">
        <f t="shared" ref="R33:R46" si="21">O33*N33</f>
        <v>0.45347799999999999</v>
      </c>
      <c r="S33" s="149">
        <f>R33*J33</f>
        <v>27.09</v>
      </c>
      <c r="T33" s="149">
        <f t="shared" si="18"/>
        <v>12.040000000000001</v>
      </c>
      <c r="U33" s="149">
        <f t="shared" si="19"/>
        <v>17.974</v>
      </c>
      <c r="V33" s="149">
        <f t="shared" si="20"/>
        <v>6.1060000000000008</v>
      </c>
      <c r="W33" s="85"/>
      <c r="X33" s="86"/>
      <c r="Y33" s="85"/>
      <c r="Z33" s="86"/>
      <c r="AA33" s="163"/>
      <c r="AB33" s="12"/>
      <c r="AC33" s="19"/>
      <c r="AD33" s="19"/>
      <c r="AE33" s="19"/>
      <c r="AF33" s="19"/>
      <c r="AG33" s="19"/>
      <c r="AH33" s="19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</row>
    <row r="34" spans="1:49" ht="18" customHeight="1" thickBot="1">
      <c r="A34" s="74"/>
      <c r="B34" s="89"/>
      <c r="C34" s="204"/>
      <c r="D34" s="144" t="str">
        <f t="shared" si="8"/>
        <v>no</v>
      </c>
      <c r="E34" s="87" t="s">
        <v>69</v>
      </c>
      <c r="F34" s="88">
        <v>1</v>
      </c>
      <c r="G34" s="145">
        <f t="shared" si="14"/>
        <v>0.2</v>
      </c>
      <c r="H34" s="83"/>
      <c r="I34" s="191">
        <f t="shared" si="15"/>
        <v>38.6</v>
      </c>
      <c r="J34" s="146">
        <f t="shared" si="16"/>
        <v>55.440414507772019</v>
      </c>
      <c r="K34" s="146">
        <f t="shared" si="17"/>
        <v>32.383419689119172</v>
      </c>
      <c r="L34" s="146">
        <f t="shared" si="9"/>
        <v>38.3419689119171</v>
      </c>
      <c r="M34" s="146">
        <f t="shared" si="10"/>
        <v>11.6580310880829</v>
      </c>
      <c r="N34" s="146">
        <f t="shared" si="11"/>
        <v>0.86</v>
      </c>
      <c r="O34" s="147">
        <f t="shared" si="12"/>
        <v>0.38600000000000001</v>
      </c>
      <c r="P34" s="84"/>
      <c r="Q34" s="148" t="str">
        <f t="shared" si="13"/>
        <v>Soya, flour, full fat (USA)</v>
      </c>
      <c r="R34" s="149">
        <f t="shared" si="21"/>
        <v>0.33195999999999998</v>
      </c>
      <c r="S34" s="149">
        <f t="shared" ref="S34" si="22">R34*J34</f>
        <v>18.403999999999996</v>
      </c>
      <c r="T34" s="149">
        <f t="shared" si="18"/>
        <v>10.75</v>
      </c>
      <c r="U34" s="149">
        <f t="shared" si="19"/>
        <v>12.728</v>
      </c>
      <c r="V34" s="149">
        <f t="shared" si="20"/>
        <v>3.8699999999999992</v>
      </c>
      <c r="W34" s="85"/>
      <c r="X34" s="86"/>
      <c r="Y34" s="85"/>
      <c r="Z34" s="86"/>
      <c r="AA34" s="163"/>
      <c r="AB34" s="12"/>
      <c r="AC34" s="19"/>
      <c r="AD34" s="19"/>
      <c r="AE34" s="19"/>
      <c r="AF34" s="19"/>
      <c r="AG34" s="19"/>
      <c r="AH34" s="19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</row>
    <row r="35" spans="1:49" ht="18" customHeight="1" thickBot="1">
      <c r="A35" s="74"/>
      <c r="B35" s="89"/>
      <c r="C35" s="204"/>
      <c r="D35" s="144" t="str">
        <f t="shared" si="8"/>
        <v>yes</v>
      </c>
      <c r="E35" s="87" t="s">
        <v>70</v>
      </c>
      <c r="F35" s="88">
        <v>1</v>
      </c>
      <c r="G35" s="145">
        <f t="shared" si="14"/>
        <v>0.2</v>
      </c>
      <c r="H35" s="83"/>
      <c r="I35" s="191">
        <f t="shared" si="15"/>
        <v>80</v>
      </c>
      <c r="J35" s="146">
        <f t="shared" si="16"/>
        <v>98</v>
      </c>
      <c r="K35" s="146">
        <f t="shared" si="17"/>
        <v>54</v>
      </c>
      <c r="L35" s="146">
        <f t="shared" si="9"/>
        <v>67</v>
      </c>
      <c r="M35" s="146">
        <f t="shared" si="10"/>
        <v>15</v>
      </c>
      <c r="N35" s="146">
        <f>IF(ISBLANK($E35), ,VLOOKUP($E35, AA_VALUES_PDCAAS, 23, FALSE))</f>
        <v>0.95</v>
      </c>
      <c r="O35" s="147">
        <f t="shared" si="12"/>
        <v>0.8</v>
      </c>
      <c r="P35" s="84"/>
      <c r="Q35" s="148" t="str">
        <f t="shared" si="13"/>
        <v>Whey, Protein Concentrate(WPC 80) (USA)</v>
      </c>
      <c r="R35" s="149">
        <f t="shared" si="21"/>
        <v>0.76</v>
      </c>
      <c r="S35" s="149">
        <f t="shared" ref="S35:S37" si="23">R35*J35</f>
        <v>74.48</v>
      </c>
      <c r="T35" s="149">
        <f t="shared" ref="T35:T37" si="24">R35*K35</f>
        <v>41.04</v>
      </c>
      <c r="U35" s="149">
        <f t="shared" ref="U35:U37" si="25">R35*L35</f>
        <v>50.92</v>
      </c>
      <c r="V35" s="149">
        <f t="shared" ref="V35:V37" si="26">R35*M35</f>
        <v>11.4</v>
      </c>
      <c r="W35" s="85"/>
      <c r="X35" s="86"/>
      <c r="Y35" s="85"/>
      <c r="Z35" s="86"/>
      <c r="AA35" s="163"/>
      <c r="AB35" s="12"/>
      <c r="AC35" s="19"/>
      <c r="AD35" s="19"/>
      <c r="AE35" s="19"/>
      <c r="AF35" s="19"/>
      <c r="AG35" s="19"/>
      <c r="AH35" s="19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</row>
    <row r="36" spans="1:49" ht="18" customHeight="1" thickBot="1">
      <c r="A36" s="74"/>
      <c r="B36" s="89"/>
      <c r="C36" s="204"/>
      <c r="D36" s="144">
        <f t="shared" si="8"/>
        <v>0</v>
      </c>
      <c r="E36" s="87" t="s">
        <v>71</v>
      </c>
      <c r="F36" s="88">
        <v>0</v>
      </c>
      <c r="G36" s="145">
        <f t="shared" si="14"/>
        <v>0</v>
      </c>
      <c r="H36" s="83"/>
      <c r="I36" s="191">
        <f t="shared" si="15"/>
        <v>11.7</v>
      </c>
      <c r="J36" s="146">
        <f t="shared" si="16"/>
        <v>105.98290598290599</v>
      </c>
      <c r="K36" s="146">
        <f t="shared" si="17"/>
        <v>40.17094017094017</v>
      </c>
      <c r="L36" s="146">
        <f t="shared" si="9"/>
        <v>50.427350427350433</v>
      </c>
      <c r="M36" s="146">
        <f t="shared" si="10"/>
        <v>24.786324786324787</v>
      </c>
      <c r="N36" s="146">
        <f t="shared" si="11"/>
        <v>0.95</v>
      </c>
      <c r="O36" s="147">
        <f t="shared" si="12"/>
        <v>0</v>
      </c>
      <c r="P36" s="84"/>
      <c r="Q36" s="148" t="str">
        <f t="shared" si="13"/>
        <v>Whey, acid, dry</v>
      </c>
      <c r="R36" s="149">
        <f t="shared" si="21"/>
        <v>0</v>
      </c>
      <c r="S36" s="149">
        <f t="shared" si="23"/>
        <v>0</v>
      </c>
      <c r="T36" s="149">
        <f t="shared" si="24"/>
        <v>0</v>
      </c>
      <c r="U36" s="149">
        <f t="shared" si="25"/>
        <v>0</v>
      </c>
      <c r="V36" s="149">
        <f t="shared" si="26"/>
        <v>0</v>
      </c>
      <c r="W36" s="85"/>
      <c r="X36" s="86"/>
      <c r="Y36" s="85"/>
      <c r="Z36" s="86"/>
      <c r="AA36" s="163"/>
      <c r="AB36" s="12"/>
      <c r="AC36" s="19"/>
      <c r="AD36" s="19"/>
      <c r="AE36" s="19"/>
      <c r="AF36" s="19"/>
      <c r="AG36" s="19"/>
      <c r="AH36" s="19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</row>
    <row r="37" spans="1:49" ht="18" customHeight="1" thickBot="1">
      <c r="A37" s="74"/>
      <c r="B37" s="89"/>
      <c r="C37" s="204"/>
      <c r="D37" s="144">
        <f t="shared" si="8"/>
        <v>0</v>
      </c>
      <c r="E37" s="87"/>
      <c r="F37" s="88"/>
      <c r="G37" s="145">
        <f t="shared" si="14"/>
        <v>0</v>
      </c>
      <c r="H37" s="83"/>
      <c r="I37" s="191">
        <f t="shared" si="15"/>
        <v>0</v>
      </c>
      <c r="J37" s="146">
        <f t="shared" si="16"/>
        <v>0</v>
      </c>
      <c r="K37" s="146">
        <f t="shared" si="17"/>
        <v>0</v>
      </c>
      <c r="L37" s="146">
        <f t="shared" si="9"/>
        <v>0</v>
      </c>
      <c r="M37" s="146">
        <f t="shared" si="10"/>
        <v>0</v>
      </c>
      <c r="N37" s="146">
        <f t="shared" si="11"/>
        <v>0</v>
      </c>
      <c r="O37" s="147">
        <f t="shared" si="12"/>
        <v>0</v>
      </c>
      <c r="P37" s="84"/>
      <c r="Q37" s="148">
        <f t="shared" si="13"/>
        <v>0</v>
      </c>
      <c r="R37" s="149">
        <f>O37*N37</f>
        <v>0</v>
      </c>
      <c r="S37" s="149">
        <f t="shared" si="23"/>
        <v>0</v>
      </c>
      <c r="T37" s="149">
        <f t="shared" si="24"/>
        <v>0</v>
      </c>
      <c r="U37" s="149">
        <f t="shared" si="25"/>
        <v>0</v>
      </c>
      <c r="V37" s="149">
        <f t="shared" si="26"/>
        <v>0</v>
      </c>
      <c r="W37" s="85"/>
      <c r="X37" s="86"/>
      <c r="Y37" s="85"/>
      <c r="Z37" s="86"/>
      <c r="AA37" s="163"/>
      <c r="AB37" s="12"/>
      <c r="AC37" s="19"/>
      <c r="AD37" s="19"/>
      <c r="AE37" s="19"/>
      <c r="AF37" s="19"/>
      <c r="AG37" s="19"/>
      <c r="AH37" s="19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</row>
    <row r="38" spans="1:49" ht="18" customHeight="1" thickBot="1">
      <c r="A38" s="74"/>
      <c r="B38" s="89"/>
      <c r="C38" s="204"/>
      <c r="D38" s="144">
        <f t="shared" si="8"/>
        <v>0</v>
      </c>
      <c r="E38" s="87"/>
      <c r="F38" s="88"/>
      <c r="G38" s="145">
        <f t="shared" si="14"/>
        <v>0</v>
      </c>
      <c r="H38" s="83"/>
      <c r="I38" s="191">
        <f t="shared" si="15"/>
        <v>0</v>
      </c>
      <c r="J38" s="146">
        <f t="shared" si="16"/>
        <v>0</v>
      </c>
      <c r="K38" s="146">
        <f t="shared" si="17"/>
        <v>0</v>
      </c>
      <c r="L38" s="146">
        <f t="shared" si="9"/>
        <v>0</v>
      </c>
      <c r="M38" s="146">
        <f t="shared" si="10"/>
        <v>0</v>
      </c>
      <c r="N38" s="146">
        <f t="shared" si="11"/>
        <v>0</v>
      </c>
      <c r="O38" s="147">
        <f t="shared" si="12"/>
        <v>0</v>
      </c>
      <c r="P38" s="84"/>
      <c r="Q38" s="148">
        <f t="shared" si="13"/>
        <v>0</v>
      </c>
      <c r="R38" s="149">
        <f t="shared" si="21"/>
        <v>0</v>
      </c>
      <c r="S38" s="149">
        <f t="shared" ref="S38:S46" si="27">R38*J38</f>
        <v>0</v>
      </c>
      <c r="T38" s="149">
        <f t="shared" ref="T38:T46" si="28">R38*K38</f>
        <v>0</v>
      </c>
      <c r="U38" s="149">
        <f t="shared" ref="U38:U46" si="29">R38*L38</f>
        <v>0</v>
      </c>
      <c r="V38" s="149">
        <f t="shared" ref="V38:V46" si="30">R38*M38</f>
        <v>0</v>
      </c>
      <c r="W38" s="85"/>
      <c r="X38" s="86"/>
      <c r="Y38" s="85"/>
      <c r="Z38" s="86"/>
      <c r="AA38" s="163"/>
      <c r="AB38" s="12"/>
      <c r="AC38" s="19"/>
      <c r="AD38" s="19"/>
      <c r="AE38" s="19"/>
      <c r="AF38" s="19"/>
      <c r="AG38" s="19"/>
      <c r="AH38" s="19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</row>
    <row r="39" spans="1:49" ht="18" customHeight="1" thickBot="1">
      <c r="A39" s="74"/>
      <c r="B39" s="89"/>
      <c r="C39" s="204"/>
      <c r="D39" s="144">
        <f t="shared" si="8"/>
        <v>0</v>
      </c>
      <c r="E39" s="87"/>
      <c r="F39" s="88"/>
      <c r="G39" s="145">
        <f t="shared" si="14"/>
        <v>0</v>
      </c>
      <c r="H39" s="83"/>
      <c r="I39" s="191">
        <f t="shared" si="15"/>
        <v>0</v>
      </c>
      <c r="J39" s="146">
        <f>IF(ISBLANK($E39),0,VLOOKUP($E39, AA_VALUES_PDCAAS, 7, FALSE)*1000/$I39)</f>
        <v>0</v>
      </c>
      <c r="K39" s="146">
        <f t="shared" si="17"/>
        <v>0</v>
      </c>
      <c r="L39" s="146">
        <f t="shared" si="9"/>
        <v>0</v>
      </c>
      <c r="M39" s="146">
        <f t="shared" si="10"/>
        <v>0</v>
      </c>
      <c r="N39" s="146">
        <f t="shared" si="11"/>
        <v>0</v>
      </c>
      <c r="O39" s="147">
        <f t="shared" si="12"/>
        <v>0</v>
      </c>
      <c r="P39" s="84"/>
      <c r="Q39" s="148">
        <f t="shared" si="13"/>
        <v>0</v>
      </c>
      <c r="R39" s="149">
        <f t="shared" si="21"/>
        <v>0</v>
      </c>
      <c r="S39" s="149">
        <f t="shared" si="27"/>
        <v>0</v>
      </c>
      <c r="T39" s="149">
        <f t="shared" si="28"/>
        <v>0</v>
      </c>
      <c r="U39" s="149">
        <f t="shared" si="29"/>
        <v>0</v>
      </c>
      <c r="V39" s="149">
        <f t="shared" si="30"/>
        <v>0</v>
      </c>
      <c r="W39" s="85"/>
      <c r="X39" s="86"/>
      <c r="Y39" s="85"/>
      <c r="Z39" s="86"/>
      <c r="AA39" s="163"/>
      <c r="AB39" s="12"/>
      <c r="AC39" s="19"/>
      <c r="AD39" s="19"/>
      <c r="AE39" s="19"/>
      <c r="AF39" s="19"/>
      <c r="AG39" s="19"/>
      <c r="AH39" s="19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</row>
    <row r="40" spans="1:49" ht="18" customHeight="1" thickBot="1">
      <c r="A40" s="74"/>
      <c r="B40" s="89"/>
      <c r="C40" s="204"/>
      <c r="D40" s="144">
        <f t="shared" si="8"/>
        <v>0</v>
      </c>
      <c r="E40" s="87"/>
      <c r="F40" s="88"/>
      <c r="G40" s="145">
        <f t="shared" si="14"/>
        <v>0</v>
      </c>
      <c r="H40" s="83"/>
      <c r="I40" s="191">
        <f t="shared" si="15"/>
        <v>0</v>
      </c>
      <c r="J40" s="146">
        <f t="shared" si="16"/>
        <v>0</v>
      </c>
      <c r="K40" s="146">
        <f t="shared" si="17"/>
        <v>0</v>
      </c>
      <c r="L40" s="146">
        <f t="shared" si="9"/>
        <v>0</v>
      </c>
      <c r="M40" s="146">
        <f t="shared" si="10"/>
        <v>0</v>
      </c>
      <c r="N40" s="146">
        <f t="shared" si="11"/>
        <v>0</v>
      </c>
      <c r="O40" s="147">
        <f t="shared" si="12"/>
        <v>0</v>
      </c>
      <c r="P40" s="84"/>
      <c r="Q40" s="148">
        <f t="shared" si="13"/>
        <v>0</v>
      </c>
      <c r="R40" s="149">
        <f t="shared" si="21"/>
        <v>0</v>
      </c>
      <c r="S40" s="149">
        <f t="shared" si="27"/>
        <v>0</v>
      </c>
      <c r="T40" s="149">
        <f t="shared" si="28"/>
        <v>0</v>
      </c>
      <c r="U40" s="149">
        <f t="shared" si="29"/>
        <v>0</v>
      </c>
      <c r="V40" s="149">
        <f t="shared" si="30"/>
        <v>0</v>
      </c>
      <c r="W40" s="85"/>
      <c r="X40" s="86"/>
      <c r="Y40" s="85"/>
      <c r="Z40" s="86"/>
      <c r="AA40" s="163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</row>
    <row r="41" spans="1:49" ht="18" customHeight="1" thickBot="1">
      <c r="A41" s="74"/>
      <c r="B41" s="89"/>
      <c r="C41" s="203" t="s">
        <v>72</v>
      </c>
      <c r="D41" s="90" t="s">
        <v>53</v>
      </c>
      <c r="E41" s="138" t="s">
        <v>73</v>
      </c>
      <c r="F41" s="88">
        <v>0</v>
      </c>
      <c r="G41" s="150">
        <f t="shared" si="14"/>
        <v>0</v>
      </c>
      <c r="H41" s="83"/>
      <c r="I41" s="91">
        <v>100</v>
      </c>
      <c r="J41" s="151">
        <f>1000</f>
        <v>1000</v>
      </c>
      <c r="K41" s="92"/>
      <c r="L41" s="92"/>
      <c r="M41" s="92"/>
      <c r="N41" s="91">
        <v>1</v>
      </c>
      <c r="O41" s="151">
        <f t="shared" si="12"/>
        <v>0</v>
      </c>
      <c r="P41" s="84"/>
      <c r="Q41" s="148" t="str">
        <f t="shared" si="13"/>
        <v>Amino acid: Lysine (LYS)</v>
      </c>
      <c r="R41" s="149">
        <f t="shared" si="21"/>
        <v>0</v>
      </c>
      <c r="S41" s="149">
        <f t="shared" si="27"/>
        <v>0</v>
      </c>
      <c r="T41" s="149">
        <f t="shared" si="28"/>
        <v>0</v>
      </c>
      <c r="U41" s="149">
        <f t="shared" si="29"/>
        <v>0</v>
      </c>
      <c r="V41" s="149">
        <f t="shared" si="30"/>
        <v>0</v>
      </c>
      <c r="W41" s="85"/>
      <c r="X41" s="86"/>
      <c r="Y41" s="85"/>
      <c r="Z41" s="86"/>
      <c r="AA41" s="163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</row>
    <row r="42" spans="1:49" ht="18" customHeight="1" thickBot="1">
      <c r="A42" s="74"/>
      <c r="B42" s="89"/>
      <c r="C42" s="203"/>
      <c r="D42" s="90" t="s">
        <v>53</v>
      </c>
      <c r="E42" s="138" t="s">
        <v>74</v>
      </c>
      <c r="F42" s="88">
        <v>0</v>
      </c>
      <c r="G42" s="145">
        <f t="shared" si="14"/>
        <v>0</v>
      </c>
      <c r="H42" s="83"/>
      <c r="I42" s="91">
        <v>100</v>
      </c>
      <c r="J42" s="92"/>
      <c r="K42" s="151">
        <f>1000</f>
        <v>1000</v>
      </c>
      <c r="L42" s="91"/>
      <c r="M42" s="91"/>
      <c r="N42" s="91">
        <v>1</v>
      </c>
      <c r="O42" s="151">
        <f t="shared" si="12"/>
        <v>0</v>
      </c>
      <c r="P42" s="84"/>
      <c r="Q42" s="148" t="str">
        <f t="shared" si="13"/>
        <v>Amino acid: SAA (combined methionine+ Cysteine)</v>
      </c>
      <c r="R42" s="149">
        <f t="shared" si="21"/>
        <v>0</v>
      </c>
      <c r="S42" s="149">
        <f t="shared" si="27"/>
        <v>0</v>
      </c>
      <c r="T42" s="149">
        <f t="shared" si="28"/>
        <v>0</v>
      </c>
      <c r="U42" s="149">
        <f t="shared" si="29"/>
        <v>0</v>
      </c>
      <c r="V42" s="149">
        <f t="shared" si="30"/>
        <v>0</v>
      </c>
      <c r="W42" s="85"/>
      <c r="X42" s="86"/>
      <c r="Y42" s="85"/>
      <c r="Z42" s="86"/>
      <c r="AA42" s="163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</row>
    <row r="43" spans="1:49" ht="18" customHeight="1" thickBot="1">
      <c r="A43" s="74"/>
      <c r="B43" s="89"/>
      <c r="C43" s="205"/>
      <c r="D43" s="90" t="s">
        <v>53</v>
      </c>
      <c r="E43" s="138" t="s">
        <v>75</v>
      </c>
      <c r="F43" s="88"/>
      <c r="G43" s="145">
        <f t="shared" si="14"/>
        <v>0</v>
      </c>
      <c r="H43" s="83"/>
      <c r="I43" s="91">
        <v>100</v>
      </c>
      <c r="J43" s="92"/>
      <c r="K43" s="91">
        <v>1000</v>
      </c>
      <c r="L43" s="91"/>
      <c r="M43" s="91"/>
      <c r="N43" s="91">
        <v>1</v>
      </c>
      <c r="O43" s="151">
        <f t="shared" si="12"/>
        <v>0</v>
      </c>
      <c r="P43" s="84"/>
      <c r="Q43" s="148" t="str">
        <f t="shared" si="13"/>
        <v>Amino acid: methionine</v>
      </c>
      <c r="R43" s="149">
        <f t="shared" si="21"/>
        <v>0</v>
      </c>
      <c r="S43" s="149">
        <f t="shared" si="27"/>
        <v>0</v>
      </c>
      <c r="T43" s="149">
        <f t="shared" si="28"/>
        <v>0</v>
      </c>
      <c r="U43" s="149">
        <f t="shared" si="29"/>
        <v>0</v>
      </c>
      <c r="V43" s="149">
        <f t="shared" si="30"/>
        <v>0</v>
      </c>
      <c r="W43" s="85"/>
      <c r="X43" s="86"/>
      <c r="Y43" s="85"/>
      <c r="Z43" s="86"/>
      <c r="AA43" s="163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</row>
    <row r="44" spans="1:49" ht="18" customHeight="1" thickBot="1">
      <c r="A44" s="74"/>
      <c r="B44" s="89"/>
      <c r="C44" s="205"/>
      <c r="D44" s="90" t="s">
        <v>53</v>
      </c>
      <c r="E44" s="138" t="s">
        <v>76</v>
      </c>
      <c r="F44" s="88">
        <v>0</v>
      </c>
      <c r="G44" s="145">
        <f t="shared" si="14"/>
        <v>0</v>
      </c>
      <c r="H44" s="83"/>
      <c r="I44" s="91">
        <v>100</v>
      </c>
      <c r="J44" s="92"/>
      <c r="K44" s="91">
        <v>1000</v>
      </c>
      <c r="L44" s="91"/>
      <c r="M44" s="91"/>
      <c r="N44" s="91">
        <v>1</v>
      </c>
      <c r="O44" s="151">
        <f t="shared" si="12"/>
        <v>0</v>
      </c>
      <c r="P44" s="84"/>
      <c r="Q44" s="148" t="str">
        <f t="shared" si="13"/>
        <v>Amino acid: Cysteine</v>
      </c>
      <c r="R44" s="149">
        <f t="shared" si="21"/>
        <v>0</v>
      </c>
      <c r="S44" s="149">
        <f t="shared" si="27"/>
        <v>0</v>
      </c>
      <c r="T44" s="149">
        <f t="shared" si="28"/>
        <v>0</v>
      </c>
      <c r="U44" s="149">
        <f t="shared" si="29"/>
        <v>0</v>
      </c>
      <c r="V44" s="149">
        <f t="shared" si="30"/>
        <v>0</v>
      </c>
      <c r="W44" s="85"/>
      <c r="X44" s="86"/>
      <c r="Y44" s="85"/>
      <c r="Z44" s="86"/>
      <c r="AA44" s="163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</row>
    <row r="45" spans="1:49" ht="18" customHeight="1" thickBot="1">
      <c r="A45" s="74"/>
      <c r="B45" s="89"/>
      <c r="C45" s="205"/>
      <c r="D45" s="90" t="s">
        <v>53</v>
      </c>
      <c r="E45" s="138" t="s">
        <v>77</v>
      </c>
      <c r="F45" s="88">
        <v>0</v>
      </c>
      <c r="G45" s="145">
        <f t="shared" si="14"/>
        <v>0</v>
      </c>
      <c r="H45" s="83"/>
      <c r="I45" s="91">
        <v>100</v>
      </c>
      <c r="J45" s="92"/>
      <c r="K45" s="91"/>
      <c r="L45" s="91">
        <v>1000</v>
      </c>
      <c r="M45" s="91"/>
      <c r="N45" s="91">
        <v>1</v>
      </c>
      <c r="O45" s="151">
        <f t="shared" si="12"/>
        <v>0</v>
      </c>
      <c r="P45" s="84"/>
      <c r="Q45" s="148" t="str">
        <f t="shared" si="13"/>
        <v>Amino acid: Threonine</v>
      </c>
      <c r="R45" s="149">
        <f t="shared" si="21"/>
        <v>0</v>
      </c>
      <c r="S45" s="149">
        <f t="shared" si="27"/>
        <v>0</v>
      </c>
      <c r="T45" s="149">
        <f t="shared" si="28"/>
        <v>0</v>
      </c>
      <c r="U45" s="149">
        <f t="shared" si="29"/>
        <v>0</v>
      </c>
      <c r="V45" s="149">
        <f t="shared" si="30"/>
        <v>0</v>
      </c>
      <c r="W45" s="85"/>
      <c r="X45" s="86"/>
      <c r="Y45" s="85"/>
      <c r="Z45" s="86"/>
      <c r="AA45" s="163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</row>
    <row r="46" spans="1:49" ht="18" customHeight="1">
      <c r="A46" s="74"/>
      <c r="B46" s="89"/>
      <c r="C46" s="205"/>
      <c r="D46" s="90" t="s">
        <v>53</v>
      </c>
      <c r="E46" s="138" t="s">
        <v>78</v>
      </c>
      <c r="F46" s="88">
        <v>0</v>
      </c>
      <c r="G46" s="145">
        <f t="shared" si="14"/>
        <v>0</v>
      </c>
      <c r="H46" s="83"/>
      <c r="I46" s="91">
        <v>100</v>
      </c>
      <c r="J46" s="92"/>
      <c r="K46" s="91"/>
      <c r="L46" s="91"/>
      <c r="M46" s="91">
        <v>1000</v>
      </c>
      <c r="N46" s="91">
        <v>1</v>
      </c>
      <c r="O46" s="151">
        <f t="shared" si="12"/>
        <v>0</v>
      </c>
      <c r="P46" s="84"/>
      <c r="Q46" s="148" t="str">
        <f t="shared" si="13"/>
        <v>Amino acid: Tryptophan</v>
      </c>
      <c r="R46" s="149">
        <f t="shared" si="21"/>
        <v>0</v>
      </c>
      <c r="S46" s="149">
        <f t="shared" si="27"/>
        <v>0</v>
      </c>
      <c r="T46" s="149">
        <f t="shared" si="28"/>
        <v>0</v>
      </c>
      <c r="U46" s="149">
        <f t="shared" si="29"/>
        <v>0</v>
      </c>
      <c r="V46" s="149">
        <f t="shared" si="30"/>
        <v>0</v>
      </c>
      <c r="W46" s="85"/>
      <c r="X46" s="86"/>
      <c r="Y46" s="85"/>
      <c r="Z46" s="86"/>
      <c r="AA46" s="163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</row>
    <row r="47" spans="1:49" ht="18" customHeight="1">
      <c r="A47" s="74"/>
      <c r="B47" s="89"/>
      <c r="C47" s="211" t="s">
        <v>79</v>
      </c>
      <c r="D47" s="93" t="s">
        <v>53</v>
      </c>
      <c r="E47" s="94" t="s">
        <v>80</v>
      </c>
      <c r="F47" s="88">
        <v>0</v>
      </c>
      <c r="G47" s="145">
        <f t="shared" si="14"/>
        <v>0</v>
      </c>
      <c r="H47" s="83"/>
      <c r="I47" s="223" t="s">
        <v>81</v>
      </c>
      <c r="J47" s="224"/>
      <c r="K47" s="224"/>
      <c r="L47" s="224"/>
      <c r="M47" s="224"/>
      <c r="N47" s="224"/>
      <c r="O47" s="224"/>
      <c r="P47" s="84"/>
      <c r="Q47" s="148" t="str">
        <f t="shared" si="13"/>
        <v>Sugar</v>
      </c>
      <c r="R47" s="219" t="s">
        <v>81</v>
      </c>
      <c r="S47" s="220"/>
      <c r="T47" s="220"/>
      <c r="U47" s="220"/>
      <c r="V47" s="220"/>
      <c r="W47" s="85"/>
      <c r="X47" s="86"/>
      <c r="Y47" s="85"/>
      <c r="Z47" s="86"/>
      <c r="AA47" s="163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</row>
    <row r="48" spans="1:49" ht="18" customHeight="1">
      <c r="A48" s="74"/>
      <c r="B48" s="89"/>
      <c r="C48" s="212"/>
      <c r="D48" s="95" t="s">
        <v>53</v>
      </c>
      <c r="E48" s="96" t="s">
        <v>82</v>
      </c>
      <c r="F48" s="88">
        <v>0</v>
      </c>
      <c r="G48" s="145">
        <f t="shared" si="14"/>
        <v>0</v>
      </c>
      <c r="H48" s="83"/>
      <c r="I48" s="224"/>
      <c r="J48" s="224"/>
      <c r="K48" s="224"/>
      <c r="L48" s="224"/>
      <c r="M48" s="224"/>
      <c r="N48" s="224"/>
      <c r="O48" s="224"/>
      <c r="P48" s="84"/>
      <c r="Q48" s="148" t="str">
        <f t="shared" si="13"/>
        <v>Vitamin premix</v>
      </c>
      <c r="R48" s="221"/>
      <c r="S48" s="222"/>
      <c r="T48" s="222"/>
      <c r="U48" s="222"/>
      <c r="V48" s="222"/>
      <c r="W48" s="85"/>
      <c r="X48" s="86"/>
      <c r="Y48" s="85"/>
      <c r="Z48" s="86"/>
      <c r="AA48" s="163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</row>
    <row r="49" spans="1:49" ht="18" customHeight="1">
      <c r="A49" s="74"/>
      <c r="B49" s="89"/>
      <c r="C49" s="212"/>
      <c r="D49" s="95"/>
      <c r="E49" s="96" t="s">
        <v>83</v>
      </c>
      <c r="F49" s="88"/>
      <c r="G49" s="145">
        <f t="shared" si="14"/>
        <v>0</v>
      </c>
      <c r="H49" s="83"/>
      <c r="I49" s="224"/>
      <c r="J49" s="224"/>
      <c r="K49" s="224"/>
      <c r="L49" s="224"/>
      <c r="M49" s="224"/>
      <c r="N49" s="224"/>
      <c r="O49" s="224"/>
      <c r="P49" s="84"/>
      <c r="Q49" s="148" t="str">
        <f t="shared" si="13"/>
        <v>Mineral premix</v>
      </c>
      <c r="R49" s="221"/>
      <c r="S49" s="222"/>
      <c r="T49" s="222"/>
      <c r="U49" s="222"/>
      <c r="V49" s="222"/>
      <c r="W49" s="85"/>
      <c r="X49" s="86"/>
      <c r="Y49" s="85"/>
      <c r="Z49" s="86"/>
      <c r="AA49" s="163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</row>
    <row r="50" spans="1:49" ht="18" customHeight="1">
      <c r="A50" s="74"/>
      <c r="B50" s="89"/>
      <c r="C50" s="212"/>
      <c r="D50" s="95" t="s">
        <v>53</v>
      </c>
      <c r="E50" s="96" t="s">
        <v>84</v>
      </c>
      <c r="F50" s="88">
        <v>0</v>
      </c>
      <c r="G50" s="145">
        <f t="shared" si="14"/>
        <v>0</v>
      </c>
      <c r="H50" s="83"/>
      <c r="I50" s="224"/>
      <c r="J50" s="224"/>
      <c r="K50" s="224"/>
      <c r="L50" s="224"/>
      <c r="M50" s="224"/>
      <c r="N50" s="224"/>
      <c r="O50" s="224"/>
      <c r="P50" s="84"/>
      <c r="Q50" s="148" t="str">
        <f t="shared" si="13"/>
        <v>Non hydrogenated vegetable oil blend</v>
      </c>
      <c r="R50" s="221"/>
      <c r="S50" s="222"/>
      <c r="T50" s="222"/>
      <c r="U50" s="222"/>
      <c r="V50" s="222"/>
      <c r="W50" s="85"/>
      <c r="X50" s="86"/>
      <c r="Y50" s="85"/>
      <c r="Z50" s="86"/>
      <c r="AA50" s="163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</row>
    <row r="51" spans="1:49" ht="18" customHeight="1">
      <c r="A51" s="74"/>
      <c r="B51" s="89"/>
      <c r="C51" s="212"/>
      <c r="D51" s="95"/>
      <c r="E51" s="96" t="s">
        <v>85</v>
      </c>
      <c r="F51" s="88">
        <v>0</v>
      </c>
      <c r="G51" s="145">
        <f t="shared" si="14"/>
        <v>0</v>
      </c>
      <c r="H51" s="83"/>
      <c r="I51" s="224"/>
      <c r="J51" s="224"/>
      <c r="K51" s="224"/>
      <c r="L51" s="224"/>
      <c r="M51" s="224"/>
      <c r="N51" s="224"/>
      <c r="O51" s="224"/>
      <c r="P51" s="84"/>
      <c r="Q51" s="148" t="str">
        <f t="shared" si="13"/>
        <v>Palm oil/Soy oil</v>
      </c>
      <c r="R51" s="221"/>
      <c r="S51" s="222"/>
      <c r="T51" s="222"/>
      <c r="U51" s="222"/>
      <c r="V51" s="222"/>
      <c r="W51" s="85"/>
      <c r="X51" s="86"/>
      <c r="Y51" s="85"/>
      <c r="Z51" s="86"/>
      <c r="AA51" s="163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</row>
    <row r="52" spans="1:49" ht="18" customHeight="1">
      <c r="A52" s="74"/>
      <c r="B52" s="89"/>
      <c r="C52" s="212"/>
      <c r="D52" s="95"/>
      <c r="E52" s="96" t="s">
        <v>86</v>
      </c>
      <c r="F52" s="88">
        <v>0</v>
      </c>
      <c r="G52" s="145">
        <f t="shared" si="14"/>
        <v>0</v>
      </c>
      <c r="H52" s="83"/>
      <c r="I52" s="224"/>
      <c r="J52" s="224"/>
      <c r="K52" s="224"/>
      <c r="L52" s="224"/>
      <c r="M52" s="224"/>
      <c r="N52" s="224"/>
      <c r="O52" s="224"/>
      <c r="P52" s="84"/>
      <c r="Q52" s="148" t="str">
        <f t="shared" si="13"/>
        <v>Stabilizer</v>
      </c>
      <c r="R52" s="221"/>
      <c r="S52" s="222"/>
      <c r="T52" s="222"/>
      <c r="U52" s="222"/>
      <c r="V52" s="222"/>
      <c r="W52" s="85"/>
      <c r="X52" s="86"/>
      <c r="Y52" s="85"/>
      <c r="Z52" s="86"/>
      <c r="AA52" s="163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</row>
    <row r="53" spans="1:49" ht="18" customHeight="1">
      <c r="A53" s="74"/>
      <c r="B53" s="89"/>
      <c r="C53" s="212"/>
      <c r="D53" s="95" t="s">
        <v>53</v>
      </c>
      <c r="E53" s="96" t="s">
        <v>87</v>
      </c>
      <c r="F53" s="88"/>
      <c r="G53" s="145">
        <f t="shared" si="14"/>
        <v>0</v>
      </c>
      <c r="H53" s="83"/>
      <c r="I53" s="224"/>
      <c r="J53" s="224"/>
      <c r="K53" s="224"/>
      <c r="L53" s="224"/>
      <c r="M53" s="224"/>
      <c r="N53" s="224"/>
      <c r="O53" s="224"/>
      <c r="P53" s="84"/>
      <c r="Q53" s="148" t="str">
        <f t="shared" si="13"/>
        <v>additive</v>
      </c>
      <c r="R53" s="221"/>
      <c r="S53" s="222"/>
      <c r="T53" s="222"/>
      <c r="U53" s="222"/>
      <c r="V53" s="222"/>
      <c r="W53" s="85"/>
      <c r="X53" s="86"/>
      <c r="Y53" s="85"/>
      <c r="Z53" s="86"/>
      <c r="AA53" s="163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</row>
    <row r="54" spans="1:49" ht="18" customHeight="1">
      <c r="A54" s="74"/>
      <c r="B54" s="89"/>
      <c r="C54" s="212"/>
      <c r="D54" s="95" t="s">
        <v>53</v>
      </c>
      <c r="E54" s="96" t="s">
        <v>88</v>
      </c>
      <c r="F54" s="88">
        <v>0</v>
      </c>
      <c r="G54" s="145">
        <f t="shared" si="14"/>
        <v>0</v>
      </c>
      <c r="H54" s="83"/>
      <c r="I54" s="224"/>
      <c r="J54" s="224"/>
      <c r="K54" s="224"/>
      <c r="L54" s="224"/>
      <c r="M54" s="224"/>
      <c r="N54" s="224"/>
      <c r="O54" s="224"/>
      <c r="P54" s="84"/>
      <c r="Q54" s="148" t="str">
        <f t="shared" si="13"/>
        <v>Maltodextrin</v>
      </c>
      <c r="R54" s="221"/>
      <c r="S54" s="222"/>
      <c r="T54" s="222"/>
      <c r="U54" s="222"/>
      <c r="V54" s="222"/>
      <c r="W54" s="85"/>
      <c r="X54" s="86"/>
      <c r="Y54" s="85"/>
      <c r="Z54" s="86"/>
      <c r="AA54" s="163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</row>
    <row r="55" spans="1:49" ht="18" customHeight="1">
      <c r="A55" s="74"/>
      <c r="B55" s="89"/>
      <c r="C55" s="212"/>
      <c r="D55" s="95" t="s">
        <v>53</v>
      </c>
      <c r="E55" s="96" t="s">
        <v>89</v>
      </c>
      <c r="F55" s="88">
        <v>0</v>
      </c>
      <c r="G55" s="145">
        <f t="shared" si="14"/>
        <v>0</v>
      </c>
      <c r="H55" s="83"/>
      <c r="I55" s="224"/>
      <c r="J55" s="224"/>
      <c r="K55" s="224"/>
      <c r="L55" s="224"/>
      <c r="M55" s="224"/>
      <c r="N55" s="224"/>
      <c r="O55" s="224"/>
      <c r="P55" s="84"/>
      <c r="Q55" s="148" t="str">
        <f t="shared" si="13"/>
        <v>Antioxidant</v>
      </c>
      <c r="R55" s="221"/>
      <c r="S55" s="222"/>
      <c r="T55" s="222"/>
      <c r="U55" s="222"/>
      <c r="V55" s="222"/>
      <c r="W55" s="85"/>
      <c r="X55" s="86"/>
      <c r="Y55" s="85"/>
      <c r="Z55" s="86"/>
      <c r="AA55" s="163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</row>
    <row r="56" spans="1:49" ht="18" customHeight="1">
      <c r="A56" s="74"/>
      <c r="B56" s="89"/>
      <c r="C56" s="212"/>
      <c r="D56" s="95" t="s">
        <v>53</v>
      </c>
      <c r="E56" s="96" t="s">
        <v>90</v>
      </c>
      <c r="F56" s="88">
        <v>0</v>
      </c>
      <c r="G56" s="145">
        <f t="shared" si="14"/>
        <v>0</v>
      </c>
      <c r="H56" s="83"/>
      <c r="I56" s="224"/>
      <c r="J56" s="224"/>
      <c r="K56" s="224"/>
      <c r="L56" s="224"/>
      <c r="M56" s="224"/>
      <c r="N56" s="224"/>
      <c r="O56" s="224"/>
      <c r="P56" s="84"/>
      <c r="Q56" s="148" t="str">
        <f t="shared" si="13"/>
        <v>Lactose</v>
      </c>
      <c r="R56" s="221"/>
      <c r="S56" s="222"/>
      <c r="T56" s="222"/>
      <c r="U56" s="222"/>
      <c r="V56" s="222"/>
      <c r="W56" s="85"/>
      <c r="X56" s="86"/>
      <c r="Y56" s="85"/>
      <c r="Z56" s="86"/>
      <c r="AA56" s="163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</row>
    <row r="57" spans="1:49" ht="18" customHeight="1">
      <c r="A57" s="74"/>
      <c r="B57" s="89"/>
      <c r="C57" s="212"/>
      <c r="D57" s="95" t="s">
        <v>53</v>
      </c>
      <c r="E57" s="96" t="s">
        <v>91</v>
      </c>
      <c r="F57" s="88">
        <v>0</v>
      </c>
      <c r="G57" s="145">
        <f t="shared" si="14"/>
        <v>0</v>
      </c>
      <c r="H57" s="83"/>
      <c r="I57" s="224"/>
      <c r="J57" s="224"/>
      <c r="K57" s="224"/>
      <c r="L57" s="224"/>
      <c r="M57" s="224"/>
      <c r="N57" s="224"/>
      <c r="O57" s="224"/>
      <c r="P57" s="84"/>
      <c r="Q57" s="148" t="str">
        <f t="shared" si="13"/>
        <v>other (precise ingredient)</v>
      </c>
      <c r="R57" s="221"/>
      <c r="S57" s="222"/>
      <c r="T57" s="222"/>
      <c r="U57" s="222"/>
      <c r="V57" s="222"/>
      <c r="W57" s="85"/>
      <c r="X57" s="86"/>
      <c r="Y57" s="85"/>
      <c r="Z57" s="86"/>
      <c r="AA57" s="163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</row>
    <row r="58" spans="1:49" ht="18" customHeight="1">
      <c r="A58" s="74"/>
      <c r="B58" s="89"/>
      <c r="C58" s="89"/>
      <c r="D58" s="89"/>
      <c r="E58" s="97" t="s">
        <v>30</v>
      </c>
      <c r="F58" s="152">
        <f>SUM(F31:F57)</f>
        <v>5</v>
      </c>
      <c r="G58" s="153">
        <f>SUM(G31:G57)</f>
        <v>1</v>
      </c>
      <c r="H58" s="86"/>
      <c r="I58" s="154">
        <f>SUM(I31:I40)</f>
        <v>199.13</v>
      </c>
      <c r="J58" s="154">
        <f>SUM(J31:J40)</f>
        <v>369.0021202563284</v>
      </c>
      <c r="K58" s="154">
        <f>SUM(K31:K40)</f>
        <v>229.34075536107849</v>
      </c>
      <c r="L58" s="154">
        <f>SUM(L31:L40)</f>
        <v>270.12609338392525</v>
      </c>
      <c r="M58" s="154">
        <f>SUM(M31:M40)</f>
        <v>148.75287681902915</v>
      </c>
      <c r="N58" s="98"/>
      <c r="O58" s="154">
        <f>SUM(O31:O40)</f>
        <v>1.8743000000000001</v>
      </c>
      <c r="P58" s="139"/>
      <c r="Q58" s="99" t="s">
        <v>30</v>
      </c>
      <c r="R58" s="46">
        <f>SUM(R31:R40)</f>
        <v>1.677538</v>
      </c>
      <c r="S58" s="46">
        <f>SUM(S31:S46)</f>
        <v>123.18899999999999</v>
      </c>
      <c r="T58" s="46">
        <f t="shared" ref="T58:V58" si="31">SUM(T31:T46)</f>
        <v>68.84</v>
      </c>
      <c r="U58" s="46">
        <f t="shared" si="31"/>
        <v>86.546999999999997</v>
      </c>
      <c r="V58" s="46">
        <f t="shared" si="31"/>
        <v>26.331000000000003</v>
      </c>
      <c r="W58" s="86"/>
      <c r="X58" s="86"/>
      <c r="Y58" s="86"/>
      <c r="Z58" s="86"/>
      <c r="AA58" s="163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</row>
    <row r="59" spans="1:49" ht="18" hidden="1" customHeight="1">
      <c r="A59" s="74"/>
      <c r="B59" s="89"/>
      <c r="C59" s="89"/>
      <c r="D59" s="89"/>
      <c r="E59" s="85"/>
      <c r="F59" s="85"/>
      <c r="G59" s="100"/>
      <c r="H59" s="100"/>
      <c r="I59" s="100"/>
      <c r="J59" s="100"/>
      <c r="K59" s="100"/>
      <c r="L59" s="100"/>
      <c r="M59" s="100"/>
      <c r="N59" s="100"/>
      <c r="O59" s="85"/>
      <c r="P59" s="101"/>
      <c r="Q59" s="102"/>
      <c r="R59" s="103"/>
      <c r="S59" s="104"/>
      <c r="T59" s="104"/>
      <c r="U59" s="104"/>
      <c r="V59" s="104"/>
      <c r="W59" s="85"/>
      <c r="X59" s="86"/>
      <c r="Y59" s="85"/>
      <c r="Z59" s="86"/>
      <c r="AA59" s="163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</row>
    <row r="60" spans="1:49" ht="18" hidden="1" customHeight="1">
      <c r="A60" s="74"/>
      <c r="B60" s="89"/>
      <c r="C60" s="89"/>
      <c r="D60" s="89"/>
      <c r="E60" s="100"/>
      <c r="F60" s="100"/>
      <c r="G60" s="105"/>
      <c r="H60" s="105"/>
      <c r="I60" s="85"/>
      <c r="J60" s="85"/>
      <c r="K60" s="85"/>
      <c r="L60" s="85"/>
      <c r="M60" s="85"/>
      <c r="N60" s="85"/>
      <c r="O60" s="100"/>
      <c r="P60" s="101"/>
      <c r="Q60" s="106" t="s">
        <v>92</v>
      </c>
      <c r="R60" s="107"/>
      <c r="S60" s="46">
        <f>S58/$R$58</f>
        <v>73.434402082098885</v>
      </c>
      <c r="T60" s="46">
        <f t="shared" ref="T60:V60" si="32">T58/$R$58</f>
        <v>41.036328238168082</v>
      </c>
      <c r="U60" s="46">
        <f t="shared" si="32"/>
        <v>51.591677804019938</v>
      </c>
      <c r="V60" s="46">
        <f t="shared" si="32"/>
        <v>15.696216717594476</v>
      </c>
      <c r="W60" s="85"/>
      <c r="X60" s="86"/>
      <c r="Y60" s="85"/>
      <c r="Z60" s="86"/>
      <c r="AA60" s="163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</row>
    <row r="61" spans="1:49" ht="18" hidden="1" customHeight="1">
      <c r="A61" s="74"/>
      <c r="B61" s="89"/>
      <c r="C61" s="89"/>
      <c r="D61" s="89"/>
      <c r="E61" s="85"/>
      <c r="F61" s="85"/>
      <c r="G61" s="105"/>
      <c r="H61" s="105"/>
      <c r="I61" s="85"/>
      <c r="J61" s="85"/>
      <c r="K61" s="85"/>
      <c r="L61" s="85"/>
      <c r="M61" s="85"/>
      <c r="N61" s="85"/>
      <c r="O61" s="85"/>
      <c r="P61" s="85"/>
      <c r="Q61" s="108"/>
      <c r="R61" s="103"/>
      <c r="S61" s="104"/>
      <c r="T61" s="104"/>
      <c r="U61" s="104"/>
      <c r="V61" s="104"/>
      <c r="W61" s="85"/>
      <c r="X61" s="86"/>
      <c r="Y61" s="85"/>
      <c r="Z61" s="86"/>
      <c r="AA61" s="163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</row>
    <row r="62" spans="1:49" ht="18" hidden="1" customHeight="1">
      <c r="A62" s="74"/>
      <c r="B62" s="89"/>
      <c r="C62" s="89"/>
      <c r="D62" s="89"/>
      <c r="E62" s="85"/>
      <c r="F62" s="85"/>
      <c r="G62" s="105"/>
      <c r="H62" s="105"/>
      <c r="I62" s="89"/>
      <c r="J62" s="89"/>
      <c r="K62" s="89"/>
      <c r="L62" s="86"/>
      <c r="M62" s="85"/>
      <c r="N62" s="85"/>
      <c r="O62" s="85"/>
      <c r="P62" s="85"/>
      <c r="Q62" s="106" t="s">
        <v>32</v>
      </c>
      <c r="R62" s="109"/>
      <c r="S62" s="109"/>
      <c r="T62" s="109"/>
      <c r="U62" s="109"/>
      <c r="V62" s="55">
        <f>(R58/O58)</f>
        <v>0.89502107453449287</v>
      </c>
      <c r="W62" s="85"/>
      <c r="X62" s="86"/>
      <c r="Y62" s="85"/>
      <c r="Z62" s="86"/>
      <c r="AA62" s="163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</row>
    <row r="63" spans="1:49" ht="18" hidden="1" customHeight="1" thickBot="1">
      <c r="A63" s="74"/>
      <c r="B63" s="89"/>
      <c r="C63" s="89"/>
      <c r="D63" s="89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6"/>
      <c r="Y63" s="85"/>
      <c r="Z63" s="86"/>
      <c r="AA63" s="163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</row>
    <row r="64" spans="1:49" ht="18" hidden="1" customHeight="1">
      <c r="A64" s="74"/>
      <c r="B64" s="89"/>
      <c r="C64" s="89"/>
      <c r="D64" s="89"/>
      <c r="E64" s="215" t="s">
        <v>33</v>
      </c>
      <c r="F64" s="216"/>
      <c r="G64" s="217"/>
      <c r="H64" s="217"/>
      <c r="I64" s="217"/>
      <c r="J64" s="217"/>
      <c r="K64" s="217"/>
      <c r="L64" s="217"/>
      <c r="M64" s="217"/>
      <c r="N64" s="218"/>
      <c r="O64" s="85"/>
      <c r="P64" s="85"/>
      <c r="Q64" s="85"/>
      <c r="R64" s="85"/>
      <c r="S64" s="225" t="s">
        <v>34</v>
      </c>
      <c r="T64" s="225"/>
      <c r="U64" s="225"/>
      <c r="V64" s="225"/>
      <c r="W64" s="225"/>
      <c r="X64" s="110" t="s">
        <v>35</v>
      </c>
      <c r="Y64" s="85"/>
      <c r="Z64" s="86"/>
      <c r="AA64" s="163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</row>
    <row r="65" spans="1:49" ht="34.15" hidden="1" customHeight="1">
      <c r="A65" s="74"/>
      <c r="B65" s="89"/>
      <c r="C65" s="89"/>
      <c r="D65" s="89"/>
      <c r="E65" s="111"/>
      <c r="F65" s="112"/>
      <c r="G65" s="112"/>
      <c r="H65" s="112"/>
      <c r="I65" s="113"/>
      <c r="J65" s="114"/>
      <c r="K65" s="115" t="s">
        <v>93</v>
      </c>
      <c r="L65" s="115" t="s">
        <v>94</v>
      </c>
      <c r="M65" s="115" t="s">
        <v>95</v>
      </c>
      <c r="N65" s="115" t="s">
        <v>96</v>
      </c>
      <c r="O65" s="85"/>
      <c r="P65" s="85"/>
      <c r="Q65" s="85"/>
      <c r="R65" s="85"/>
      <c r="S65" s="116" t="s">
        <v>40</v>
      </c>
      <c r="T65" s="116" t="s">
        <v>41</v>
      </c>
      <c r="U65" s="116" t="s">
        <v>42</v>
      </c>
      <c r="V65" s="116" t="s">
        <v>43</v>
      </c>
      <c r="W65" s="117" t="s">
        <v>44</v>
      </c>
      <c r="X65" s="118" t="s">
        <v>45</v>
      </c>
      <c r="Y65" s="85"/>
      <c r="Z65" s="86"/>
      <c r="AA65" s="163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</row>
    <row r="66" spans="1:49" ht="18" hidden="1" customHeight="1">
      <c r="A66" s="74"/>
      <c r="B66" s="89"/>
      <c r="C66" s="89"/>
      <c r="D66" s="89"/>
      <c r="E66" s="111" t="s">
        <v>46</v>
      </c>
      <c r="F66" s="112"/>
      <c r="G66" s="112"/>
      <c r="H66" s="112"/>
      <c r="I66" s="113"/>
      <c r="J66" s="114"/>
      <c r="K66" s="119">
        <v>57</v>
      </c>
      <c r="L66" s="119">
        <v>28</v>
      </c>
      <c r="M66" s="119">
        <v>31</v>
      </c>
      <c r="N66" s="119">
        <v>8.5</v>
      </c>
      <c r="O66" s="85"/>
      <c r="P66" s="85"/>
      <c r="Q66" s="111" t="s">
        <v>46</v>
      </c>
      <c r="R66" s="114"/>
      <c r="S66" s="64">
        <f>S$60/K66</f>
        <v>1.2883228435455945</v>
      </c>
      <c r="T66" s="64">
        <f>T$60/L66</f>
        <v>1.4655831513631459</v>
      </c>
      <c r="U66" s="64">
        <f>U$60/M66</f>
        <v>1.6642476710974174</v>
      </c>
      <c r="V66" s="64">
        <f>V$60/N66</f>
        <v>1.846613731481703</v>
      </c>
      <c r="W66" s="137">
        <f>MIN(S66:V66)</f>
        <v>1.2883228435455945</v>
      </c>
      <c r="X66" s="65">
        <f>W66*$V$62</f>
        <v>1.1530760957775112</v>
      </c>
      <c r="Y66" s="85"/>
      <c r="Z66" s="86"/>
      <c r="AA66" s="163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</row>
    <row r="67" spans="1:49" ht="18" hidden="1" customHeight="1">
      <c r="A67" s="74"/>
      <c r="B67" s="89"/>
      <c r="C67" s="89"/>
      <c r="D67" s="89"/>
      <c r="E67" s="111" t="s">
        <v>47</v>
      </c>
      <c r="F67" s="112"/>
      <c r="G67" s="112"/>
      <c r="H67" s="112"/>
      <c r="I67" s="113"/>
      <c r="J67" s="114"/>
      <c r="K67" s="119">
        <v>52</v>
      </c>
      <c r="L67" s="119">
        <v>26</v>
      </c>
      <c r="M67" s="119">
        <v>27</v>
      </c>
      <c r="N67" s="119">
        <v>7.4</v>
      </c>
      <c r="O67" s="85"/>
      <c r="P67" s="85"/>
      <c r="Q67" s="111" t="s">
        <v>47</v>
      </c>
      <c r="R67" s="114"/>
      <c r="S67" s="64">
        <f t="shared" ref="S67:T70" si="33">S$60/K67</f>
        <v>1.4122000400403631</v>
      </c>
      <c r="T67" s="64">
        <f t="shared" si="33"/>
        <v>1.5783203168526185</v>
      </c>
      <c r="U67" s="64">
        <f t="shared" ref="U67:U69" si="34">U$60/M67</f>
        <v>1.9108028816303682</v>
      </c>
      <c r="V67" s="64">
        <f t="shared" ref="V67:V69" si="35">V$60/N67</f>
        <v>2.1211103672424967</v>
      </c>
      <c r="W67" s="137">
        <f>MIN(S67:V67)</f>
        <v>1.4122000400403631</v>
      </c>
      <c r="X67" s="65">
        <f>W67*$V$62</f>
        <v>1.2639487972945798</v>
      </c>
      <c r="Y67" s="85"/>
      <c r="Z67" s="86"/>
      <c r="AA67" s="163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</row>
    <row r="68" spans="1:49" ht="18" hidden="1" customHeight="1">
      <c r="A68" s="74"/>
      <c r="B68" s="89"/>
      <c r="C68" s="89"/>
      <c r="D68" s="89"/>
      <c r="E68" s="111" t="s">
        <v>48</v>
      </c>
      <c r="F68" s="112"/>
      <c r="G68" s="112"/>
      <c r="H68" s="112"/>
      <c r="I68" s="113"/>
      <c r="J68" s="114"/>
      <c r="K68" s="119">
        <v>48</v>
      </c>
      <c r="L68" s="119">
        <v>23</v>
      </c>
      <c r="M68" s="119">
        <v>25</v>
      </c>
      <c r="N68" s="119">
        <v>6.5</v>
      </c>
      <c r="O68" s="85"/>
      <c r="P68" s="85"/>
      <c r="Q68" s="111" t="s">
        <v>48</v>
      </c>
      <c r="R68" s="114"/>
      <c r="S68" s="64">
        <f t="shared" si="33"/>
        <v>1.5298833767103934</v>
      </c>
      <c r="T68" s="64">
        <f t="shared" si="33"/>
        <v>1.7841881842681775</v>
      </c>
      <c r="U68" s="64">
        <f t="shared" si="34"/>
        <v>2.0636671121607977</v>
      </c>
      <c r="V68" s="64">
        <f t="shared" si="35"/>
        <v>2.4148025719376118</v>
      </c>
      <c r="W68" s="137">
        <f>MIN(S68:V68)</f>
        <v>1.5298833767103934</v>
      </c>
      <c r="X68" s="65">
        <f>W68*$V$62</f>
        <v>1.3692778637357947</v>
      </c>
      <c r="Y68" s="85"/>
      <c r="Z68" s="86"/>
      <c r="AA68" s="163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</row>
    <row r="69" spans="1:49" ht="18" hidden="1" customHeight="1">
      <c r="A69" s="74"/>
      <c r="B69" s="89"/>
      <c r="C69" s="89"/>
      <c r="D69" s="89"/>
      <c r="E69" s="111" t="s">
        <v>49</v>
      </c>
      <c r="F69" s="112"/>
      <c r="G69" s="112"/>
      <c r="H69" s="112"/>
      <c r="I69" s="113"/>
      <c r="J69" s="114"/>
      <c r="K69" s="119">
        <v>45</v>
      </c>
      <c r="L69" s="119">
        <v>22</v>
      </c>
      <c r="M69" s="119">
        <v>23</v>
      </c>
      <c r="N69" s="119">
        <v>6</v>
      </c>
      <c r="O69" s="85"/>
      <c r="P69" s="85"/>
      <c r="Q69" s="111" t="s">
        <v>49</v>
      </c>
      <c r="R69" s="114"/>
      <c r="S69" s="64">
        <f t="shared" si="33"/>
        <v>1.6318756018244196</v>
      </c>
      <c r="T69" s="64">
        <f t="shared" si="33"/>
        <v>1.8652876471894582</v>
      </c>
      <c r="U69" s="64">
        <f t="shared" si="34"/>
        <v>2.2431164262617362</v>
      </c>
      <c r="V69" s="64">
        <f t="shared" si="35"/>
        <v>2.6160361195990793</v>
      </c>
      <c r="W69" s="137">
        <f>MIN(S69:V69)</f>
        <v>1.6318756018244196</v>
      </c>
      <c r="X69" s="65">
        <f>W69*$V$62</f>
        <v>1.4605630546515143</v>
      </c>
      <c r="Y69" s="85"/>
      <c r="Z69" s="86"/>
      <c r="AA69" s="163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</row>
    <row r="70" spans="1:49" ht="18" hidden="1" customHeight="1">
      <c r="A70" s="74"/>
      <c r="B70" s="89"/>
      <c r="C70" s="89"/>
      <c r="D70" s="89"/>
      <c r="E70" s="120" t="s">
        <v>97</v>
      </c>
      <c r="F70" s="121"/>
      <c r="G70" s="121"/>
      <c r="H70" s="121"/>
      <c r="I70" s="122"/>
      <c r="J70" s="123"/>
      <c r="K70" s="124">
        <v>65</v>
      </c>
      <c r="L70" s="124">
        <v>31</v>
      </c>
      <c r="M70" s="124">
        <v>36</v>
      </c>
      <c r="N70" s="124">
        <v>10</v>
      </c>
      <c r="O70" s="85"/>
      <c r="P70" s="85"/>
      <c r="Q70" s="120" t="s">
        <v>97</v>
      </c>
      <c r="R70" s="121"/>
      <c r="S70" s="155">
        <f>S$60/K70</f>
        <v>1.1297600320322905</v>
      </c>
      <c r="T70" s="155">
        <f t="shared" si="33"/>
        <v>1.3237525238118737</v>
      </c>
      <c r="U70" s="155">
        <f>U$60/M70</f>
        <v>1.4331021612227761</v>
      </c>
      <c r="V70" s="155">
        <f>V$60/N70</f>
        <v>1.5696216717594476</v>
      </c>
      <c r="W70" s="156">
        <f>MIN(S70:V70)</f>
        <v>1.1297600320322905</v>
      </c>
      <c r="X70" s="65">
        <f>W70*$V$62</f>
        <v>1.0111590378356636</v>
      </c>
      <c r="Y70" s="85"/>
      <c r="Z70" s="86"/>
      <c r="AA70" s="163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</row>
    <row r="71" spans="1:49" ht="18" customHeight="1">
      <c r="A71" s="74"/>
      <c r="B71" s="244" t="s">
        <v>98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163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</row>
    <row r="72" spans="1:49" s="12" customFormat="1" ht="35.25" customHeight="1">
      <c r="A72" s="74"/>
      <c r="B72" s="226" t="s">
        <v>35</v>
      </c>
      <c r="C72" s="227"/>
      <c r="D72" s="227"/>
      <c r="E72" s="228"/>
      <c r="F72" s="170">
        <f>X70</f>
        <v>1.0111590378356636</v>
      </c>
      <c r="G72" s="213" t="str">
        <f>IF(F72&lt;=0.9,"NOT Acceptable","Satisfactory")</f>
        <v>Satisfactory</v>
      </c>
      <c r="H72" s="213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163"/>
    </row>
    <row r="73" spans="1:49" s="28" customFormat="1" ht="40.5" customHeight="1">
      <c r="A73" s="74"/>
      <c r="B73" s="229" t="s">
        <v>99</v>
      </c>
      <c r="C73" s="230"/>
      <c r="D73" s="230"/>
      <c r="E73" s="230"/>
      <c r="F73" s="171">
        <f>SUMIF(D31:D57,"yes",O31:O57)/O58</f>
        <v>0.42682601504561701</v>
      </c>
      <c r="G73" s="206" t="str">
        <f>IF(F73&lt;=50%,"NOT Acceptable","Satisfactory")</f>
        <v>NOT Acceptable</v>
      </c>
      <c r="H73" s="206"/>
      <c r="I73" s="207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08"/>
      <c r="AA73" s="163"/>
    </row>
    <row r="74" spans="1:49" s="28" customFormat="1" ht="37.5" customHeight="1">
      <c r="A74" s="74"/>
      <c r="B74" s="199" t="s">
        <v>100</v>
      </c>
      <c r="C74" s="200"/>
      <c r="D74" s="200"/>
      <c r="E74" s="200"/>
      <c r="F74" s="172">
        <f>G47/G58</f>
        <v>0</v>
      </c>
      <c r="G74" s="209" t="str">
        <f>IF(F74&gt;=28%,"NOT Acceptable","Satisfactory")</f>
        <v>Satisfactory</v>
      </c>
      <c r="H74" s="209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163"/>
    </row>
    <row r="75" spans="1:49" ht="18" hidden="1" customHeight="1">
      <c r="A75" s="74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163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</row>
    <row r="76" spans="1:49" s="12" customFormat="1" ht="18" customHeight="1">
      <c r="A76" s="74"/>
      <c r="B76" s="196" t="s">
        <v>101</v>
      </c>
      <c r="C76" s="197"/>
      <c r="D76" s="197"/>
      <c r="E76" s="198"/>
      <c r="F76" s="231" t="s">
        <v>102</v>
      </c>
      <c r="G76" s="232"/>
      <c r="H76" s="142"/>
      <c r="I76" s="143"/>
      <c r="J76" s="143"/>
      <c r="K76" s="143"/>
      <c r="L76" s="141"/>
      <c r="M76" s="141"/>
      <c r="N76" s="141"/>
      <c r="O76" s="141"/>
      <c r="P76" s="141"/>
      <c r="Q76" s="86"/>
      <c r="R76" s="86"/>
      <c r="S76" s="86"/>
      <c r="T76" s="86"/>
      <c r="U76" s="86"/>
      <c r="V76" s="86"/>
      <c r="W76" s="86"/>
      <c r="X76" s="125"/>
      <c r="Y76" s="126"/>
      <c r="Z76" s="126"/>
      <c r="AA76" s="163"/>
    </row>
    <row r="77" spans="1:49" s="12" customFormat="1" ht="18" customHeight="1">
      <c r="A77" s="74"/>
      <c r="B77" s="127" t="s">
        <v>103</v>
      </c>
      <c r="C77" s="128"/>
      <c r="D77" s="129"/>
      <c r="E77" s="157">
        <f>O58</f>
        <v>1.8743000000000001</v>
      </c>
      <c r="F77" s="130" t="s">
        <v>104</v>
      </c>
      <c r="G77" s="189">
        <f>S70</f>
        <v>1.1297600320322905</v>
      </c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125"/>
      <c r="Y77" s="126"/>
      <c r="Z77" s="126"/>
      <c r="AA77" s="163"/>
    </row>
    <row r="78" spans="1:49" s="12" customFormat="1" ht="18" customHeight="1">
      <c r="A78" s="74"/>
      <c r="B78" s="131" t="s">
        <v>105</v>
      </c>
      <c r="C78" s="128"/>
      <c r="D78" s="129"/>
      <c r="E78" s="157">
        <f>R58</f>
        <v>1.677538</v>
      </c>
      <c r="F78" s="130" t="s">
        <v>106</v>
      </c>
      <c r="G78" s="189">
        <f>T70</f>
        <v>1.3237525238118737</v>
      </c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125"/>
      <c r="Y78" s="126"/>
      <c r="Z78" s="126"/>
      <c r="AA78" s="163"/>
    </row>
    <row r="79" spans="1:49" s="12" customFormat="1" ht="18" customHeight="1">
      <c r="A79" s="74"/>
      <c r="B79" s="132" t="s">
        <v>107</v>
      </c>
      <c r="C79" s="128"/>
      <c r="D79" s="129"/>
      <c r="E79" s="190">
        <f>V62</f>
        <v>0.89502107453449287</v>
      </c>
      <c r="F79" s="130" t="s">
        <v>108</v>
      </c>
      <c r="G79" s="189">
        <f>U70</f>
        <v>1.4331021612227761</v>
      </c>
      <c r="H79" s="86"/>
      <c r="I79" s="86"/>
      <c r="J79" s="140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125"/>
      <c r="Y79" s="126"/>
      <c r="Z79" s="126"/>
      <c r="AA79" s="163"/>
    </row>
    <row r="80" spans="1:49" s="12" customFormat="1" ht="18" customHeight="1">
      <c r="A80" s="74"/>
      <c r="B80" s="133" t="s">
        <v>35</v>
      </c>
      <c r="C80" s="128"/>
      <c r="D80" s="129"/>
      <c r="E80" s="158">
        <f>MIN(G77:G80)*E79</f>
        <v>1.0111590378356636</v>
      </c>
      <c r="F80" s="130" t="s">
        <v>109</v>
      </c>
      <c r="G80" s="189">
        <f>V70</f>
        <v>1.5696216717594476</v>
      </c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125"/>
      <c r="Y80" s="126"/>
      <c r="Z80" s="126"/>
      <c r="AA80" s="163"/>
    </row>
    <row r="81" spans="1:49" ht="18" customHeight="1">
      <c r="A81" s="74"/>
      <c r="B81" s="163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194" t="s">
        <v>110</v>
      </c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</row>
    <row r="82" spans="1:49" s="12" customFormat="1" ht="18" customHeight="1">
      <c r="X82" s="72"/>
    </row>
    <row r="83" spans="1:49" s="12" customFormat="1" ht="18" customHeight="1">
      <c r="X83" s="72"/>
    </row>
    <row r="84" spans="1:49" s="12" customFormat="1" ht="18" customHeight="1">
      <c r="X84" s="72"/>
    </row>
    <row r="85" spans="1:49" s="12" customFormat="1" ht="18" customHeight="1">
      <c r="X85" s="72"/>
    </row>
    <row r="86" spans="1:49" s="12" customFormat="1" ht="18" customHeight="1">
      <c r="X86" s="72"/>
    </row>
    <row r="87" spans="1:49" s="12" customFormat="1" ht="18" customHeight="1">
      <c r="X87" s="72"/>
    </row>
    <row r="88" spans="1:49" s="12" customFormat="1" ht="18" customHeight="1">
      <c r="X88" s="72"/>
    </row>
    <row r="89" spans="1:49" s="12" customFormat="1" ht="18" customHeight="1">
      <c r="X89" s="72"/>
    </row>
    <row r="90" spans="1:49" s="12" customFormat="1" ht="18" customHeight="1">
      <c r="X90" s="72"/>
    </row>
    <row r="91" spans="1:49" s="12" customFormat="1" ht="18" customHeight="1">
      <c r="X91" s="72"/>
    </row>
    <row r="92" spans="1:49" s="12" customFormat="1" ht="18" customHeight="1">
      <c r="X92" s="72"/>
    </row>
    <row r="93" spans="1:49" s="12" customFormat="1" ht="18" customHeight="1">
      <c r="X93" s="72"/>
    </row>
    <row r="94" spans="1:49" s="12" customFormat="1" ht="18" customHeight="1">
      <c r="X94" s="72"/>
    </row>
    <row r="95" spans="1:49" s="12" customFormat="1" ht="18" customHeight="1">
      <c r="X95" s="72"/>
    </row>
    <row r="96" spans="1:49" s="12" customFormat="1" ht="18" customHeight="1">
      <c r="X96" s="72"/>
    </row>
    <row r="97" spans="24:24" s="12" customFormat="1" ht="18" customHeight="1">
      <c r="X97" s="72"/>
    </row>
    <row r="98" spans="24:24" s="12" customFormat="1" ht="18" customHeight="1">
      <c r="X98" s="72"/>
    </row>
    <row r="99" spans="24:24" s="12" customFormat="1" ht="18" customHeight="1">
      <c r="X99" s="72"/>
    </row>
    <row r="100" spans="24:24" s="12" customFormat="1" ht="18" customHeight="1">
      <c r="X100" s="72"/>
    </row>
    <row r="101" spans="24:24" s="12" customFormat="1" ht="18" customHeight="1">
      <c r="X101" s="72"/>
    </row>
    <row r="102" spans="24:24" s="12" customFormat="1" ht="18" customHeight="1">
      <c r="X102" s="72"/>
    </row>
    <row r="103" spans="24:24" s="12" customFormat="1" ht="18" customHeight="1">
      <c r="X103" s="72"/>
    </row>
    <row r="104" spans="24:24" s="12" customFormat="1" ht="18" customHeight="1">
      <c r="X104" s="72"/>
    </row>
    <row r="105" spans="24:24" s="12" customFormat="1" ht="18" customHeight="1">
      <c r="X105" s="72"/>
    </row>
    <row r="106" spans="24:24" s="12" customFormat="1" ht="18" customHeight="1">
      <c r="X106" s="72"/>
    </row>
    <row r="107" spans="24:24" s="12" customFormat="1" ht="18" customHeight="1">
      <c r="X107" s="72"/>
    </row>
    <row r="108" spans="24:24" s="12" customFormat="1" ht="18" customHeight="1">
      <c r="X108" s="72"/>
    </row>
    <row r="109" spans="24:24" s="12" customFormat="1" ht="18" customHeight="1">
      <c r="X109" s="72"/>
    </row>
    <row r="110" spans="24:24" s="12" customFormat="1" ht="18" customHeight="1">
      <c r="X110" s="72"/>
    </row>
    <row r="111" spans="24:24" s="12" customFormat="1" ht="18" customHeight="1">
      <c r="X111" s="72"/>
    </row>
    <row r="112" spans="24:24" s="12" customFormat="1" ht="18" customHeight="1">
      <c r="X112" s="72"/>
    </row>
    <row r="113" spans="24:24" s="12" customFormat="1" ht="18" customHeight="1">
      <c r="X113" s="72"/>
    </row>
    <row r="114" spans="24:24" s="12" customFormat="1" ht="18" customHeight="1">
      <c r="X114" s="72"/>
    </row>
    <row r="115" spans="24:24" s="12" customFormat="1" ht="18" customHeight="1">
      <c r="X115" s="72"/>
    </row>
    <row r="116" spans="24:24" s="12" customFormat="1" ht="18" customHeight="1">
      <c r="X116" s="72"/>
    </row>
    <row r="117" spans="24:24" s="12" customFormat="1" ht="18" customHeight="1">
      <c r="X117" s="72"/>
    </row>
    <row r="118" spans="24:24" s="12" customFormat="1" ht="18" customHeight="1">
      <c r="X118" s="72"/>
    </row>
    <row r="119" spans="24:24" s="12" customFormat="1" ht="18" customHeight="1">
      <c r="X119" s="72"/>
    </row>
    <row r="120" spans="24:24" s="12" customFormat="1" ht="18" customHeight="1">
      <c r="X120" s="72"/>
    </row>
    <row r="121" spans="24:24" s="12" customFormat="1" ht="18" customHeight="1">
      <c r="X121" s="72"/>
    </row>
    <row r="122" spans="24:24" s="12" customFormat="1" ht="18" customHeight="1">
      <c r="X122" s="72"/>
    </row>
    <row r="123" spans="24:24" s="12" customFormat="1" ht="18" customHeight="1">
      <c r="X123" s="72"/>
    </row>
    <row r="124" spans="24:24" s="12" customFormat="1" ht="18" customHeight="1">
      <c r="X124" s="72"/>
    </row>
    <row r="125" spans="24:24" s="12" customFormat="1" ht="18" customHeight="1">
      <c r="X125" s="72"/>
    </row>
    <row r="126" spans="24:24" s="12" customFormat="1" ht="18" customHeight="1">
      <c r="X126" s="72"/>
    </row>
    <row r="127" spans="24:24" s="12" customFormat="1" ht="18" customHeight="1">
      <c r="X127" s="72"/>
    </row>
    <row r="128" spans="24:24" s="12" customFormat="1" ht="18" customHeight="1">
      <c r="X128" s="72"/>
    </row>
    <row r="129" spans="24:24" s="12" customFormat="1" ht="18" customHeight="1">
      <c r="X129" s="72"/>
    </row>
    <row r="130" spans="24:24" s="12" customFormat="1" ht="18" customHeight="1">
      <c r="X130" s="72"/>
    </row>
    <row r="131" spans="24:24" s="12" customFormat="1" ht="18" customHeight="1">
      <c r="X131" s="72"/>
    </row>
    <row r="132" spans="24:24" s="12" customFormat="1" ht="18" customHeight="1">
      <c r="X132" s="72"/>
    </row>
    <row r="133" spans="24:24" s="12" customFormat="1" ht="18" customHeight="1">
      <c r="X133" s="72"/>
    </row>
    <row r="134" spans="24:24" s="12" customFormat="1" ht="18" customHeight="1">
      <c r="X134" s="72"/>
    </row>
    <row r="135" spans="24:24" s="12" customFormat="1" ht="18" customHeight="1">
      <c r="X135" s="72"/>
    </row>
    <row r="136" spans="24:24" s="12" customFormat="1" ht="18" customHeight="1">
      <c r="X136" s="72"/>
    </row>
    <row r="137" spans="24:24" s="12" customFormat="1" ht="18" customHeight="1">
      <c r="X137" s="72"/>
    </row>
    <row r="138" spans="24:24" s="12" customFormat="1" ht="18" customHeight="1">
      <c r="X138" s="72"/>
    </row>
    <row r="139" spans="24:24" s="12" customFormat="1" ht="18" customHeight="1">
      <c r="X139" s="72"/>
    </row>
    <row r="140" spans="24:24" s="12" customFormat="1" ht="18" customHeight="1">
      <c r="X140" s="72"/>
    </row>
    <row r="141" spans="24:24" s="12" customFormat="1" ht="18" customHeight="1">
      <c r="X141" s="72"/>
    </row>
    <row r="142" spans="24:24" s="12" customFormat="1" ht="18" customHeight="1">
      <c r="X142" s="72"/>
    </row>
    <row r="143" spans="24:24" s="12" customFormat="1" ht="18" customHeight="1">
      <c r="X143" s="72"/>
    </row>
    <row r="144" spans="24:24" s="12" customFormat="1" ht="18" customHeight="1">
      <c r="X144" s="72"/>
    </row>
    <row r="145" spans="24:24" s="12" customFormat="1" ht="18" customHeight="1">
      <c r="X145" s="72"/>
    </row>
    <row r="146" spans="24:24" s="12" customFormat="1" ht="18" customHeight="1">
      <c r="X146" s="72"/>
    </row>
    <row r="147" spans="24:24" s="12" customFormat="1" ht="18" customHeight="1">
      <c r="X147" s="72"/>
    </row>
    <row r="148" spans="24:24" s="12" customFormat="1" ht="18" customHeight="1">
      <c r="X148" s="72"/>
    </row>
    <row r="149" spans="24:24" s="12" customFormat="1" ht="18" customHeight="1">
      <c r="X149" s="72"/>
    </row>
    <row r="150" spans="24:24" s="12" customFormat="1" ht="18" customHeight="1">
      <c r="X150" s="72"/>
    </row>
    <row r="151" spans="24:24" s="12" customFormat="1" ht="18" customHeight="1">
      <c r="X151" s="72"/>
    </row>
    <row r="152" spans="24:24" s="12" customFormat="1" ht="18" customHeight="1">
      <c r="X152" s="72"/>
    </row>
    <row r="153" spans="24:24" s="12" customFormat="1" ht="18" customHeight="1">
      <c r="X153" s="72"/>
    </row>
    <row r="154" spans="24:24" s="12" customFormat="1" ht="18" customHeight="1">
      <c r="X154" s="72"/>
    </row>
    <row r="155" spans="24:24" s="12" customFormat="1" ht="18" customHeight="1">
      <c r="X155" s="72"/>
    </row>
    <row r="156" spans="24:24" s="12" customFormat="1" ht="18" customHeight="1">
      <c r="X156" s="72"/>
    </row>
    <row r="157" spans="24:24" s="12" customFormat="1" ht="18" customHeight="1">
      <c r="X157" s="72"/>
    </row>
    <row r="158" spans="24:24" s="12" customFormat="1" ht="18" customHeight="1">
      <c r="X158" s="72"/>
    </row>
    <row r="159" spans="24:24" s="12" customFormat="1" ht="18" customHeight="1">
      <c r="X159" s="72"/>
    </row>
    <row r="160" spans="24:24" s="12" customFormat="1" ht="18" customHeight="1">
      <c r="X160" s="72"/>
    </row>
    <row r="161" spans="24:24" s="12" customFormat="1" ht="18" customHeight="1">
      <c r="X161" s="72"/>
    </row>
    <row r="162" spans="24:24" s="12" customFormat="1" ht="18" customHeight="1">
      <c r="X162" s="72"/>
    </row>
    <row r="163" spans="24:24" s="12" customFormat="1" ht="18" customHeight="1">
      <c r="X163" s="72"/>
    </row>
    <row r="164" spans="24:24" s="12" customFormat="1" ht="18" customHeight="1">
      <c r="X164" s="72"/>
    </row>
    <row r="165" spans="24:24" s="12" customFormat="1" ht="18" customHeight="1">
      <c r="X165" s="72"/>
    </row>
    <row r="166" spans="24:24" s="12" customFormat="1" ht="18" customHeight="1">
      <c r="X166" s="72"/>
    </row>
    <row r="167" spans="24:24" s="12" customFormat="1" ht="18" customHeight="1">
      <c r="X167" s="72"/>
    </row>
    <row r="168" spans="24:24" s="12" customFormat="1" ht="18" customHeight="1">
      <c r="X168" s="72"/>
    </row>
    <row r="169" spans="24:24" s="12" customFormat="1" ht="18" customHeight="1">
      <c r="X169" s="72"/>
    </row>
    <row r="170" spans="24:24" s="12" customFormat="1" ht="18" customHeight="1">
      <c r="X170" s="72"/>
    </row>
    <row r="171" spans="24:24" s="12" customFormat="1" ht="18" customHeight="1">
      <c r="X171" s="72"/>
    </row>
    <row r="172" spans="24:24" s="12" customFormat="1" ht="18" customHeight="1">
      <c r="X172" s="72"/>
    </row>
    <row r="173" spans="24:24" s="12" customFormat="1" ht="18" customHeight="1">
      <c r="X173" s="72"/>
    </row>
    <row r="174" spans="24:24" s="12" customFormat="1" ht="18" customHeight="1">
      <c r="X174" s="72"/>
    </row>
    <row r="175" spans="24:24" s="12" customFormat="1" ht="18" customHeight="1">
      <c r="X175" s="72"/>
    </row>
    <row r="176" spans="24:24" s="12" customFormat="1" ht="18" customHeight="1">
      <c r="X176" s="72"/>
    </row>
    <row r="177" spans="24:24" s="12" customFormat="1" ht="18" customHeight="1">
      <c r="X177" s="72"/>
    </row>
    <row r="178" spans="24:24" s="12" customFormat="1" ht="18" customHeight="1">
      <c r="X178" s="72"/>
    </row>
    <row r="179" spans="24:24" s="12" customFormat="1" ht="18" customHeight="1">
      <c r="X179" s="72"/>
    </row>
    <row r="180" spans="24:24" s="12" customFormat="1" ht="18" customHeight="1">
      <c r="X180" s="72"/>
    </row>
    <row r="181" spans="24:24" s="12" customFormat="1" ht="18" customHeight="1">
      <c r="X181" s="72"/>
    </row>
    <row r="182" spans="24:24" s="12" customFormat="1" ht="18" customHeight="1">
      <c r="X182" s="72"/>
    </row>
    <row r="183" spans="24:24" s="12" customFormat="1" ht="18" customHeight="1">
      <c r="X183" s="72"/>
    </row>
    <row r="184" spans="24:24" s="12" customFormat="1" ht="18" customHeight="1">
      <c r="X184" s="72"/>
    </row>
    <row r="185" spans="24:24" s="12" customFormat="1" ht="18" customHeight="1">
      <c r="X185" s="72"/>
    </row>
    <row r="186" spans="24:24" s="12" customFormat="1" ht="18" customHeight="1">
      <c r="X186" s="72"/>
    </row>
    <row r="187" spans="24:24" s="12" customFormat="1" ht="18" customHeight="1">
      <c r="X187" s="72"/>
    </row>
    <row r="188" spans="24:24" s="12" customFormat="1" ht="18" customHeight="1">
      <c r="X188" s="72"/>
    </row>
    <row r="189" spans="24:24" s="12" customFormat="1" ht="18" customHeight="1">
      <c r="X189" s="72"/>
    </row>
    <row r="190" spans="24:24" s="12" customFormat="1" ht="18" customHeight="1">
      <c r="X190" s="72"/>
    </row>
    <row r="191" spans="24:24" s="12" customFormat="1" ht="18" customHeight="1">
      <c r="X191" s="72"/>
    </row>
    <row r="192" spans="24:24" s="12" customFormat="1" ht="18" customHeight="1">
      <c r="X192" s="72"/>
    </row>
    <row r="193" spans="24:24" s="12" customFormat="1" ht="18" customHeight="1">
      <c r="X193" s="72"/>
    </row>
    <row r="194" spans="24:24" s="12" customFormat="1" ht="18" customHeight="1">
      <c r="X194" s="72"/>
    </row>
    <row r="195" spans="24:24" s="12" customFormat="1" ht="18" customHeight="1">
      <c r="X195" s="72"/>
    </row>
    <row r="196" spans="24:24" s="12" customFormat="1" ht="18" customHeight="1">
      <c r="X196" s="72"/>
    </row>
    <row r="197" spans="24:24" s="12" customFormat="1" ht="18" customHeight="1">
      <c r="X197" s="72"/>
    </row>
    <row r="198" spans="24:24" s="12" customFormat="1" ht="18" customHeight="1">
      <c r="X198" s="72"/>
    </row>
    <row r="199" spans="24:24" s="12" customFormat="1" ht="18" customHeight="1">
      <c r="X199" s="72"/>
    </row>
    <row r="200" spans="24:24" s="12" customFormat="1" ht="18" customHeight="1">
      <c r="X200" s="72"/>
    </row>
    <row r="201" spans="24:24" s="12" customFormat="1" ht="18" customHeight="1">
      <c r="X201" s="72"/>
    </row>
    <row r="202" spans="24:24" s="12" customFormat="1" ht="18" customHeight="1">
      <c r="X202" s="72"/>
    </row>
    <row r="203" spans="24:24" s="12" customFormat="1" ht="18" customHeight="1">
      <c r="X203" s="72"/>
    </row>
    <row r="204" spans="24:24" s="12" customFormat="1" ht="18" customHeight="1">
      <c r="X204" s="72"/>
    </row>
    <row r="205" spans="24:24" s="12" customFormat="1" ht="18" customHeight="1">
      <c r="X205" s="72"/>
    </row>
    <row r="206" spans="24:24" s="12" customFormat="1" ht="18" customHeight="1">
      <c r="X206" s="72"/>
    </row>
    <row r="207" spans="24:24" s="12" customFormat="1" ht="18" customHeight="1">
      <c r="X207" s="72"/>
    </row>
    <row r="208" spans="24:24" s="12" customFormat="1" ht="18" customHeight="1">
      <c r="X208" s="72"/>
    </row>
    <row r="209" spans="24:24" s="12" customFormat="1" ht="18" customHeight="1">
      <c r="X209" s="72"/>
    </row>
    <row r="210" spans="24:24" s="12" customFormat="1" ht="18" customHeight="1">
      <c r="X210" s="72"/>
    </row>
    <row r="211" spans="24:24" s="12" customFormat="1" ht="18" customHeight="1">
      <c r="X211" s="72"/>
    </row>
    <row r="212" spans="24:24" s="12" customFormat="1" ht="18" customHeight="1">
      <c r="X212" s="72"/>
    </row>
    <row r="213" spans="24:24" s="12" customFormat="1" ht="18" customHeight="1">
      <c r="X213" s="72"/>
    </row>
    <row r="214" spans="24:24" s="12" customFormat="1" ht="18" customHeight="1">
      <c r="X214" s="72"/>
    </row>
    <row r="215" spans="24:24" s="12" customFormat="1" ht="18" customHeight="1">
      <c r="X215" s="72"/>
    </row>
    <row r="216" spans="24:24" s="12" customFormat="1" ht="18" customHeight="1">
      <c r="X216" s="72"/>
    </row>
    <row r="217" spans="24:24" s="12" customFormat="1" ht="18" customHeight="1">
      <c r="X217" s="72"/>
    </row>
    <row r="218" spans="24:24" s="12" customFormat="1" ht="18" customHeight="1">
      <c r="X218" s="72"/>
    </row>
    <row r="219" spans="24:24" s="12" customFormat="1" ht="18" customHeight="1">
      <c r="X219" s="72"/>
    </row>
    <row r="220" spans="24:24" s="12" customFormat="1" ht="18" customHeight="1">
      <c r="X220" s="72"/>
    </row>
    <row r="221" spans="24:24" s="12" customFormat="1" ht="18" customHeight="1">
      <c r="X221" s="72"/>
    </row>
    <row r="222" spans="24:24" s="12" customFormat="1" ht="18" customHeight="1">
      <c r="X222" s="72"/>
    </row>
    <row r="223" spans="24:24" s="12" customFormat="1" ht="18" customHeight="1">
      <c r="X223" s="72"/>
    </row>
    <row r="224" spans="24:24" s="12" customFormat="1" ht="18" customHeight="1">
      <c r="X224" s="72"/>
    </row>
    <row r="225" spans="24:24" s="12" customFormat="1" ht="18" customHeight="1">
      <c r="X225" s="72"/>
    </row>
    <row r="226" spans="24:24" s="12" customFormat="1" ht="18" customHeight="1">
      <c r="X226" s="72"/>
    </row>
    <row r="227" spans="24:24" s="12" customFormat="1" ht="18" customHeight="1">
      <c r="X227" s="72"/>
    </row>
    <row r="228" spans="24:24" s="12" customFormat="1" ht="18" customHeight="1">
      <c r="X228" s="72"/>
    </row>
    <row r="229" spans="24:24" s="12" customFormat="1" ht="18" customHeight="1">
      <c r="X229" s="72"/>
    </row>
    <row r="230" spans="24:24" s="12" customFormat="1" ht="18" customHeight="1">
      <c r="X230" s="72"/>
    </row>
    <row r="231" spans="24:24" s="12" customFormat="1" ht="18" customHeight="1">
      <c r="X231" s="72"/>
    </row>
    <row r="232" spans="24:24" s="12" customFormat="1" ht="18" customHeight="1">
      <c r="X232" s="72"/>
    </row>
    <row r="233" spans="24:24" s="12" customFormat="1" ht="18" customHeight="1">
      <c r="X233" s="72"/>
    </row>
    <row r="234" spans="24:24" s="12" customFormat="1" ht="18" customHeight="1">
      <c r="X234" s="72"/>
    </row>
    <row r="235" spans="24:24" s="12" customFormat="1" ht="18" customHeight="1">
      <c r="X235" s="72"/>
    </row>
    <row r="236" spans="24:24" s="12" customFormat="1" ht="18" customHeight="1">
      <c r="X236" s="72"/>
    </row>
    <row r="237" spans="24:24" s="12" customFormat="1" ht="18" customHeight="1">
      <c r="X237" s="72"/>
    </row>
    <row r="238" spans="24:24" s="12" customFormat="1" ht="18" customHeight="1">
      <c r="X238" s="72"/>
    </row>
    <row r="239" spans="24:24" s="12" customFormat="1" ht="18" customHeight="1">
      <c r="X239" s="72"/>
    </row>
    <row r="240" spans="24:24" s="12" customFormat="1" ht="18" customHeight="1">
      <c r="X240" s="72"/>
    </row>
    <row r="241" spans="24:24" s="12" customFormat="1" ht="18" customHeight="1">
      <c r="X241" s="72"/>
    </row>
    <row r="242" spans="24:24" s="12" customFormat="1" ht="18" customHeight="1">
      <c r="X242" s="72"/>
    </row>
    <row r="243" spans="24:24" s="12" customFormat="1" ht="18" customHeight="1">
      <c r="X243" s="72"/>
    </row>
    <row r="244" spans="24:24" s="12" customFormat="1" ht="18" customHeight="1">
      <c r="X244" s="72"/>
    </row>
    <row r="245" spans="24:24" s="12" customFormat="1" ht="18" customHeight="1">
      <c r="X245" s="72"/>
    </row>
    <row r="246" spans="24:24" s="12" customFormat="1" ht="18" customHeight="1">
      <c r="X246" s="72"/>
    </row>
    <row r="247" spans="24:24" s="12" customFormat="1" ht="18" customHeight="1">
      <c r="X247" s="72"/>
    </row>
    <row r="248" spans="24:24" s="12" customFormat="1" ht="18" customHeight="1">
      <c r="X248" s="72"/>
    </row>
    <row r="249" spans="24:24" s="12" customFormat="1" ht="18" customHeight="1">
      <c r="X249" s="72"/>
    </row>
    <row r="250" spans="24:24" s="12" customFormat="1" ht="18" customHeight="1">
      <c r="X250" s="72"/>
    </row>
    <row r="251" spans="24:24" s="12" customFormat="1" ht="18" customHeight="1">
      <c r="X251" s="72"/>
    </row>
    <row r="252" spans="24:24" s="12" customFormat="1" ht="18" customHeight="1">
      <c r="X252" s="72"/>
    </row>
    <row r="253" spans="24:24" s="12" customFormat="1" ht="18" customHeight="1">
      <c r="X253" s="72"/>
    </row>
    <row r="254" spans="24:24" s="12" customFormat="1" ht="18" customHeight="1">
      <c r="X254" s="72"/>
    </row>
    <row r="255" spans="24:24" s="12" customFormat="1" ht="18" customHeight="1">
      <c r="X255" s="72"/>
    </row>
    <row r="256" spans="24:24" s="12" customFormat="1" ht="18" customHeight="1">
      <c r="X256" s="72"/>
    </row>
    <row r="257" spans="24:24" s="12" customFormat="1" ht="18" customHeight="1">
      <c r="X257" s="72"/>
    </row>
    <row r="258" spans="24:24" s="12" customFormat="1" ht="18" customHeight="1">
      <c r="X258" s="72"/>
    </row>
    <row r="259" spans="24:24" s="12" customFormat="1" ht="18" customHeight="1">
      <c r="X259" s="72"/>
    </row>
    <row r="260" spans="24:24" s="12" customFormat="1" ht="18" customHeight="1">
      <c r="X260" s="72"/>
    </row>
    <row r="261" spans="24:24" s="12" customFormat="1" ht="18" customHeight="1">
      <c r="X261" s="72"/>
    </row>
    <row r="262" spans="24:24" s="12" customFormat="1" ht="18" customHeight="1">
      <c r="X262" s="72"/>
    </row>
    <row r="263" spans="24:24" s="12" customFormat="1" ht="18" customHeight="1">
      <c r="X263" s="72"/>
    </row>
    <row r="264" spans="24:24" s="12" customFormat="1" ht="18" customHeight="1">
      <c r="X264" s="72"/>
    </row>
    <row r="265" spans="24:24" s="12" customFormat="1" ht="18" customHeight="1">
      <c r="X265" s="72"/>
    </row>
    <row r="266" spans="24:24" s="12" customFormat="1" ht="18" customHeight="1">
      <c r="X266" s="72"/>
    </row>
    <row r="267" spans="24:24" s="12" customFormat="1" ht="18" customHeight="1">
      <c r="X267" s="72"/>
    </row>
    <row r="268" spans="24:24" s="12" customFormat="1" ht="18" customHeight="1">
      <c r="X268" s="72"/>
    </row>
    <row r="269" spans="24:24" s="12" customFormat="1" ht="18" customHeight="1">
      <c r="X269" s="72"/>
    </row>
    <row r="270" spans="24:24" s="12" customFormat="1" ht="18" customHeight="1">
      <c r="X270" s="72"/>
    </row>
    <row r="271" spans="24:24" s="12" customFormat="1" ht="18" customHeight="1">
      <c r="X271" s="72"/>
    </row>
    <row r="272" spans="24:24" s="12" customFormat="1" ht="18" customHeight="1">
      <c r="X272" s="72"/>
    </row>
    <row r="273" spans="24:24" s="12" customFormat="1" ht="18" customHeight="1">
      <c r="X273" s="72"/>
    </row>
    <row r="274" spans="24:24" s="12" customFormat="1" ht="18" customHeight="1">
      <c r="X274" s="72"/>
    </row>
    <row r="275" spans="24:24" s="12" customFormat="1" ht="18" customHeight="1">
      <c r="X275" s="72"/>
    </row>
    <row r="276" spans="24:24" s="12" customFormat="1" ht="18" customHeight="1">
      <c r="X276" s="72"/>
    </row>
    <row r="277" spans="24:24" s="12" customFormat="1" ht="18" customHeight="1">
      <c r="X277" s="72"/>
    </row>
    <row r="278" spans="24:24" s="12" customFormat="1" ht="18" customHeight="1">
      <c r="X278" s="72"/>
    </row>
    <row r="279" spans="24:24" s="12" customFormat="1" ht="18" customHeight="1">
      <c r="X279" s="72"/>
    </row>
    <row r="280" spans="24:24" s="12" customFormat="1" ht="18" customHeight="1">
      <c r="X280" s="72"/>
    </row>
    <row r="281" spans="24:24" s="12" customFormat="1" ht="18" customHeight="1">
      <c r="X281" s="72"/>
    </row>
    <row r="282" spans="24:24" s="12" customFormat="1" ht="18" customHeight="1">
      <c r="X282" s="72"/>
    </row>
    <row r="283" spans="24:24" s="12" customFormat="1" ht="18" customHeight="1">
      <c r="X283" s="72"/>
    </row>
    <row r="284" spans="24:24" s="12" customFormat="1" ht="18" customHeight="1">
      <c r="X284" s="72"/>
    </row>
    <row r="285" spans="24:24" s="12" customFormat="1" ht="18" customHeight="1">
      <c r="X285" s="72"/>
    </row>
    <row r="286" spans="24:24" s="12" customFormat="1" ht="18" customHeight="1">
      <c r="X286" s="72"/>
    </row>
    <row r="287" spans="24:24" s="12" customFormat="1" ht="18" customHeight="1">
      <c r="X287" s="72"/>
    </row>
    <row r="288" spans="24:24" s="12" customFormat="1" ht="18" customHeight="1">
      <c r="X288" s="72"/>
    </row>
    <row r="289" spans="24:24" s="12" customFormat="1" ht="18" customHeight="1">
      <c r="X289" s="72"/>
    </row>
    <row r="290" spans="24:24" s="12" customFormat="1" ht="18" customHeight="1">
      <c r="X290" s="72"/>
    </row>
    <row r="291" spans="24:24" s="12" customFormat="1" ht="18" customHeight="1">
      <c r="X291" s="72"/>
    </row>
    <row r="292" spans="24:24" s="12" customFormat="1" ht="18" customHeight="1">
      <c r="X292" s="72"/>
    </row>
    <row r="293" spans="24:24" s="12" customFormat="1" ht="18" customHeight="1">
      <c r="X293" s="72"/>
    </row>
    <row r="294" spans="24:24" s="12" customFormat="1" ht="18" customHeight="1">
      <c r="X294" s="72"/>
    </row>
    <row r="295" spans="24:24" s="12" customFormat="1" ht="18" customHeight="1">
      <c r="X295" s="72"/>
    </row>
    <row r="296" spans="24:24" s="12" customFormat="1" ht="18" customHeight="1">
      <c r="X296" s="72"/>
    </row>
    <row r="297" spans="24:24" s="12" customFormat="1" ht="18" customHeight="1">
      <c r="X297" s="72"/>
    </row>
    <row r="298" spans="24:24" s="12" customFormat="1" ht="18" customHeight="1">
      <c r="X298" s="72"/>
    </row>
    <row r="299" spans="24:24" s="12" customFormat="1" ht="18" customHeight="1">
      <c r="X299" s="72"/>
    </row>
    <row r="300" spans="24:24" s="12" customFormat="1" ht="18" customHeight="1">
      <c r="X300" s="72"/>
    </row>
    <row r="301" spans="24:24" s="12" customFormat="1" ht="18" customHeight="1">
      <c r="X301" s="72"/>
    </row>
    <row r="302" spans="24:24" s="12" customFormat="1" ht="18" customHeight="1">
      <c r="X302" s="72"/>
    </row>
    <row r="303" spans="24:24" s="12" customFormat="1" ht="18" customHeight="1">
      <c r="X303" s="72"/>
    </row>
    <row r="304" spans="24:24" s="12" customFormat="1" ht="18" customHeight="1">
      <c r="X304" s="72"/>
    </row>
    <row r="305" spans="24:24" s="12" customFormat="1" ht="18" customHeight="1">
      <c r="X305" s="72"/>
    </row>
    <row r="306" spans="24:24" s="12" customFormat="1" ht="18" customHeight="1">
      <c r="X306" s="72"/>
    </row>
    <row r="307" spans="24:24" s="12" customFormat="1" ht="18" customHeight="1">
      <c r="X307" s="72"/>
    </row>
    <row r="308" spans="24:24" s="12" customFormat="1" ht="18" customHeight="1">
      <c r="X308" s="72"/>
    </row>
    <row r="309" spans="24:24" s="12" customFormat="1" ht="18" customHeight="1">
      <c r="X309" s="72"/>
    </row>
    <row r="310" spans="24:24" s="12" customFormat="1" ht="18" customHeight="1">
      <c r="X310" s="72"/>
    </row>
    <row r="311" spans="24:24" s="12" customFormat="1" ht="18" customHeight="1">
      <c r="X311" s="72"/>
    </row>
    <row r="312" spans="24:24" s="12" customFormat="1" ht="18" customHeight="1">
      <c r="X312" s="72"/>
    </row>
    <row r="313" spans="24:24" s="12" customFormat="1" ht="18" customHeight="1">
      <c r="X313" s="72"/>
    </row>
    <row r="314" spans="24:24" s="12" customFormat="1" ht="18" customHeight="1">
      <c r="X314" s="72"/>
    </row>
    <row r="315" spans="24:24" s="12" customFormat="1" ht="18" customHeight="1">
      <c r="X315" s="72"/>
    </row>
    <row r="316" spans="24:24" s="12" customFormat="1" ht="18" customHeight="1">
      <c r="X316" s="72"/>
    </row>
    <row r="317" spans="24:24" s="12" customFormat="1" ht="18" customHeight="1">
      <c r="X317" s="72"/>
    </row>
    <row r="318" spans="24:24" s="12" customFormat="1" ht="18" customHeight="1">
      <c r="X318" s="72"/>
    </row>
    <row r="319" spans="24:24" s="12" customFormat="1" ht="18" customHeight="1">
      <c r="X319" s="72"/>
    </row>
    <row r="320" spans="24:24" s="12" customFormat="1" ht="18" customHeight="1">
      <c r="X320" s="72"/>
    </row>
    <row r="321" spans="24:24" s="12" customFormat="1" ht="18" customHeight="1">
      <c r="X321" s="72"/>
    </row>
    <row r="322" spans="24:24" s="12" customFormat="1" ht="18" customHeight="1">
      <c r="X322" s="72"/>
    </row>
    <row r="323" spans="24:24" s="12" customFormat="1" ht="18" customHeight="1">
      <c r="X323" s="72"/>
    </row>
    <row r="324" spans="24:24" s="12" customFormat="1" ht="18" customHeight="1">
      <c r="X324" s="72"/>
    </row>
    <row r="325" spans="24:24" s="12" customFormat="1" ht="18" customHeight="1">
      <c r="X325" s="72"/>
    </row>
    <row r="326" spans="24:24" s="12" customFormat="1" ht="18" customHeight="1">
      <c r="X326" s="72"/>
    </row>
    <row r="327" spans="24:24" s="12" customFormat="1" ht="18" customHeight="1">
      <c r="X327" s="72"/>
    </row>
    <row r="328" spans="24:24" s="12" customFormat="1" ht="18" customHeight="1">
      <c r="X328" s="72"/>
    </row>
    <row r="329" spans="24:24" s="12" customFormat="1" ht="18" customHeight="1">
      <c r="X329" s="72"/>
    </row>
    <row r="330" spans="24:24" s="12" customFormat="1" ht="18" customHeight="1">
      <c r="X330" s="72"/>
    </row>
    <row r="331" spans="24:24" s="12" customFormat="1" ht="18" customHeight="1">
      <c r="X331" s="72"/>
    </row>
    <row r="332" spans="24:24" s="12" customFormat="1" ht="18" customHeight="1">
      <c r="X332" s="72"/>
    </row>
    <row r="333" spans="24:24" s="12" customFormat="1" ht="18" customHeight="1">
      <c r="X333" s="72"/>
    </row>
    <row r="334" spans="24:24" s="12" customFormat="1" ht="18" customHeight="1">
      <c r="X334" s="72"/>
    </row>
    <row r="335" spans="24:24" s="12" customFormat="1" ht="18" customHeight="1">
      <c r="X335" s="72"/>
    </row>
    <row r="336" spans="24:24" s="12" customFormat="1" ht="18" customHeight="1">
      <c r="X336" s="72"/>
    </row>
    <row r="337" spans="24:24" s="12" customFormat="1" ht="18" customHeight="1">
      <c r="X337" s="72"/>
    </row>
  </sheetData>
  <sheetProtection algorithmName="SHA-512" hashValue="TbZvbs5YrMAGjGCE5nePqoEKgJXxJTysfT6kEvSPTCcK/k7Iag0N8WI6T0qS+498a80+dSuGJaakKmhWFJisrA==" saltValue="ApoEEgylhE0aOwmSCsAY+Q==" spinCount="100000" sheet="1" objects="1" scenarios="1"/>
  <protectedRanges>
    <protectedRange algorithmName="SHA-512" hashValue="a5oU6CYKuTySS3Dji/RVMJF3tLGlbJtuIA2bcLp3lJZ2cuWPcRrXLXjUUtCMyueOkVHJ7bnR7aImKS7YxJiT2g==" saltValue="ZOypvx+pYTuppVQ1ofgvww==" spinCount="100000" sqref="E31:F40 F41:F57" name="data entry"/>
  </protectedRanges>
  <mergeCells count="24">
    <mergeCell ref="F76:G76"/>
    <mergeCell ref="G4:O4"/>
    <mergeCell ref="R4:V4"/>
    <mergeCell ref="E17:N17"/>
    <mergeCell ref="S17:W17"/>
    <mergeCell ref="R28:V28"/>
    <mergeCell ref="B26:Y26"/>
    <mergeCell ref="B71:P71"/>
    <mergeCell ref="M81:AA81"/>
    <mergeCell ref="B76:E76"/>
    <mergeCell ref="B74:E74"/>
    <mergeCell ref="C27:G27"/>
    <mergeCell ref="C31:C40"/>
    <mergeCell ref="C41:C46"/>
    <mergeCell ref="G73:Z73"/>
    <mergeCell ref="G74:Z74"/>
    <mergeCell ref="C47:C57"/>
    <mergeCell ref="G72:Z72"/>
    <mergeCell ref="E64:N64"/>
    <mergeCell ref="R47:V57"/>
    <mergeCell ref="I47:O57"/>
    <mergeCell ref="S64:W64"/>
    <mergeCell ref="B72:E72"/>
    <mergeCell ref="B73:E73"/>
  </mergeCells>
  <conditionalFormatting sqref="F72">
    <cfRule type="expression" dxfId="2" priority="2">
      <formula>"&gt;0.9"</formula>
    </cfRule>
  </conditionalFormatting>
  <conditionalFormatting sqref="G72:Z72">
    <cfRule type="expression" dxfId="1" priority="1">
      <formula>"Satisfactory"</formula>
    </cfRule>
  </conditionalFormatting>
  <hyperlinks>
    <hyperlink ref="M81" r:id="rId1" display="odile.caron@london.msf.org/dkhatiwada@unicef.org" xr:uid="{84A93BE0-D422-4B14-97BA-27CD45C94CC7}"/>
  </hyperlinks>
  <pageMargins left="0.33" right="0.21" top="0.49" bottom="0.984251969" header="0.4921259845" footer="0.4921259845"/>
  <pageSetup paperSize="9" scale="56" orientation="landscape" horizontalDpi="1200" verticalDpi="1200" r:id="rId2"/>
  <headerFooter alignWithMargins="0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77B151-CE73-49C6-8353-346F8FCA43CB}">
          <x14:formula1>
            <xm:f>'AA values for PDCAAS'!$A$4:$A$150</xm:f>
          </x14:formula1>
          <xm:sqref>E31:E40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37C5-409C-4D17-9881-19741AA2FD7A}">
  <dimension ref="A1:Z154"/>
  <sheetViews>
    <sheetView topLeftCell="A7" workbookViewId="0">
      <selection activeCell="A40" sqref="A40"/>
    </sheetView>
  </sheetViews>
  <sheetFormatPr defaultRowHeight="13.15"/>
  <cols>
    <col min="1" max="1" width="39.28515625" bestFit="1" customWidth="1"/>
    <col min="2" max="2" width="11.85546875" bestFit="1" customWidth="1"/>
    <col min="3" max="3" width="27.85546875" bestFit="1" customWidth="1"/>
    <col min="4" max="4" width="26.140625" bestFit="1" customWidth="1"/>
    <col min="5" max="5" width="23.7109375" bestFit="1" customWidth="1"/>
    <col min="6" max="6" width="24.140625" bestFit="1" customWidth="1"/>
    <col min="7" max="7" width="17.140625" bestFit="1" customWidth="1"/>
    <col min="8" max="8" width="14.85546875" bestFit="1" customWidth="1"/>
    <col min="9" max="9" width="13.7109375" bestFit="1" customWidth="1"/>
    <col min="10" max="10" width="14.28515625" bestFit="1" customWidth="1"/>
    <col min="11" max="11" width="35.7109375" bestFit="1" customWidth="1"/>
    <col min="12" max="12" width="31.5703125" bestFit="1" customWidth="1"/>
    <col min="13" max="13" width="33.28515625" bestFit="1" customWidth="1"/>
    <col min="14" max="14" width="33.42578125" bestFit="1" customWidth="1"/>
    <col min="15" max="15" width="20.42578125" bestFit="1" customWidth="1"/>
    <col min="16" max="16" width="18.28515625" bestFit="1" customWidth="1"/>
    <col min="17" max="17" width="17.28515625" bestFit="1" customWidth="1"/>
    <col min="18" max="18" width="16.7109375" bestFit="1" customWidth="1"/>
    <col min="19" max="19" width="21.5703125" bestFit="1" customWidth="1"/>
    <col min="20" max="20" width="19.42578125" bestFit="1" customWidth="1"/>
    <col min="21" max="21" width="17.28515625" bestFit="1" customWidth="1"/>
    <col min="22" max="22" width="17.7109375" bestFit="1" customWidth="1"/>
    <col min="23" max="23" width="31.5703125" bestFit="1" customWidth="1"/>
    <col min="24" max="24" width="29.28515625" bestFit="1" customWidth="1"/>
    <col min="25" max="25" width="27.28515625" bestFit="1" customWidth="1"/>
    <col min="26" max="26" width="27.7109375" bestFit="1" customWidth="1"/>
  </cols>
  <sheetData>
    <row r="1" spans="1:26" ht="13.9" thickBot="1">
      <c r="A1" s="6" t="s">
        <v>111</v>
      </c>
      <c r="B1" t="s">
        <v>112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  <c r="X1" s="2">
        <v>24</v>
      </c>
      <c r="Y1" s="2">
        <v>25</v>
      </c>
    </row>
    <row r="2" spans="1:26" ht="13.9" thickBot="1">
      <c r="A2" s="6" t="s">
        <v>113</v>
      </c>
      <c r="B2" t="s">
        <v>114</v>
      </c>
      <c r="C2" s="4"/>
      <c r="D2" s="4"/>
      <c r="E2" s="5"/>
      <c r="F2" s="3"/>
      <c r="G2" s="4"/>
      <c r="H2" s="4"/>
      <c r="I2" s="5"/>
      <c r="J2" s="3"/>
      <c r="K2" s="4"/>
      <c r="L2" s="4"/>
      <c r="M2" s="5"/>
      <c r="N2" s="3"/>
      <c r="O2" s="4"/>
      <c r="P2" s="4"/>
      <c r="Q2" s="5"/>
      <c r="R2" s="3"/>
      <c r="S2" s="4"/>
      <c r="T2" s="4"/>
      <c r="U2" s="5"/>
      <c r="V2" s="3"/>
      <c r="W2" s="4"/>
      <c r="X2" s="4"/>
      <c r="Y2" s="5"/>
    </row>
    <row r="4" spans="1:26"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  <c r="I4" t="s">
        <v>122</v>
      </c>
      <c r="J4" t="s">
        <v>123</v>
      </c>
      <c r="K4" t="s">
        <v>124</v>
      </c>
      <c r="L4" t="s">
        <v>125</v>
      </c>
      <c r="M4" t="s">
        <v>126</v>
      </c>
      <c r="N4" t="s">
        <v>127</v>
      </c>
      <c r="O4" t="s">
        <v>128</v>
      </c>
      <c r="P4" t="s">
        <v>129</v>
      </c>
      <c r="Q4" t="s">
        <v>130</v>
      </c>
      <c r="R4" t="s">
        <v>131</v>
      </c>
      <c r="S4" t="s">
        <v>132</v>
      </c>
      <c r="T4" t="s">
        <v>133</v>
      </c>
      <c r="U4" t="s">
        <v>134</v>
      </c>
      <c r="V4" t="s">
        <v>135</v>
      </c>
      <c r="W4" t="s">
        <v>136</v>
      </c>
      <c r="X4" t="s">
        <v>137</v>
      </c>
      <c r="Y4" t="s">
        <v>138</v>
      </c>
      <c r="Z4" t="s">
        <v>139</v>
      </c>
    </row>
    <row r="5" spans="1:26">
      <c r="A5" t="s">
        <v>140</v>
      </c>
      <c r="B5">
        <v>0</v>
      </c>
      <c r="C5">
        <v>21.2</v>
      </c>
      <c r="D5">
        <v>1</v>
      </c>
      <c r="E5">
        <v>21.2</v>
      </c>
      <c r="F5">
        <v>21.2</v>
      </c>
      <c r="G5">
        <v>0.66600000000000004</v>
      </c>
      <c r="H5">
        <v>1</v>
      </c>
      <c r="I5">
        <v>0.66600000000000004</v>
      </c>
      <c r="J5">
        <v>0.66600000000000004</v>
      </c>
      <c r="K5">
        <v>0.47099999999999997</v>
      </c>
      <c r="L5">
        <v>0.47099999999999997</v>
      </c>
      <c r="M5">
        <v>0.47099999999999997</v>
      </c>
      <c r="N5">
        <v>0.47099999999999997</v>
      </c>
      <c r="O5">
        <v>0.66300000000000003</v>
      </c>
      <c r="P5">
        <v>1</v>
      </c>
      <c r="Q5">
        <v>0.66300000000000003</v>
      </c>
      <c r="R5">
        <v>0.66300000000000003</v>
      </c>
      <c r="S5">
        <v>0.23699999999999999</v>
      </c>
      <c r="T5">
        <v>1</v>
      </c>
      <c r="U5">
        <v>0.23699999999999999</v>
      </c>
      <c r="V5">
        <v>0.23699999999999999</v>
      </c>
      <c r="W5">
        <v>0.85699999999999998</v>
      </c>
      <c r="X5">
        <v>1</v>
      </c>
      <c r="Y5">
        <v>0.85699999999999998</v>
      </c>
      <c r="Z5">
        <v>0.85699999999999998</v>
      </c>
    </row>
    <row r="6" spans="1:26">
      <c r="A6" t="s">
        <v>141</v>
      </c>
      <c r="B6">
        <v>0</v>
      </c>
      <c r="C6">
        <v>10.5</v>
      </c>
      <c r="D6">
        <v>1</v>
      </c>
      <c r="E6">
        <v>10.5</v>
      </c>
      <c r="F6">
        <v>10.5</v>
      </c>
      <c r="G6">
        <v>0.39100000000000001</v>
      </c>
      <c r="H6">
        <v>1</v>
      </c>
      <c r="I6">
        <v>0.39100000000000001</v>
      </c>
      <c r="J6">
        <v>0.39100000000000001</v>
      </c>
      <c r="K6">
        <v>0.434</v>
      </c>
      <c r="L6">
        <v>0.434</v>
      </c>
      <c r="M6">
        <v>0.434</v>
      </c>
      <c r="N6">
        <v>0.434</v>
      </c>
      <c r="O6">
        <v>0.35599999999999998</v>
      </c>
      <c r="P6">
        <v>1</v>
      </c>
      <c r="Q6">
        <v>0.35599999999999998</v>
      </c>
      <c r="R6">
        <v>0.35599999999999998</v>
      </c>
      <c r="S6">
        <v>0.17499999999999999</v>
      </c>
      <c r="T6">
        <v>1</v>
      </c>
      <c r="U6">
        <v>0.17499999999999999</v>
      </c>
      <c r="V6">
        <v>0.17499999999999999</v>
      </c>
      <c r="W6">
        <v>0.72</v>
      </c>
      <c r="X6">
        <v>1</v>
      </c>
      <c r="Y6">
        <v>0.72</v>
      </c>
      <c r="Z6">
        <v>0.72</v>
      </c>
    </row>
    <row r="7" spans="1:26">
      <c r="A7" t="s">
        <v>142</v>
      </c>
      <c r="B7">
        <v>0</v>
      </c>
      <c r="C7">
        <v>10.3</v>
      </c>
      <c r="D7">
        <v>1</v>
      </c>
      <c r="E7">
        <v>10.3</v>
      </c>
      <c r="F7">
        <v>10.3</v>
      </c>
      <c r="G7">
        <v>0.53500000000000003</v>
      </c>
      <c r="H7">
        <v>1</v>
      </c>
      <c r="I7">
        <v>0.53500000000000003</v>
      </c>
      <c r="J7">
        <v>0.53500000000000003</v>
      </c>
      <c r="K7">
        <v>0.45100000000000001</v>
      </c>
      <c r="L7">
        <v>0.45100000000000001</v>
      </c>
      <c r="M7">
        <v>0.45100000000000001</v>
      </c>
      <c r="N7">
        <v>0.45100000000000001</v>
      </c>
      <c r="O7">
        <v>0.40699999999999997</v>
      </c>
      <c r="P7">
        <v>1</v>
      </c>
      <c r="Q7">
        <v>0.40699999999999997</v>
      </c>
      <c r="R7">
        <v>0.40699999999999997</v>
      </c>
      <c r="S7">
        <v>0.13200000000000001</v>
      </c>
      <c r="T7">
        <v>1</v>
      </c>
      <c r="U7">
        <v>0.13200000000000001</v>
      </c>
      <c r="V7">
        <v>0.13200000000000001</v>
      </c>
      <c r="W7">
        <v>0.73</v>
      </c>
      <c r="X7">
        <v>1</v>
      </c>
      <c r="Y7">
        <v>0.73</v>
      </c>
      <c r="Z7">
        <v>0.73</v>
      </c>
    </row>
    <row r="8" spans="1:26">
      <c r="A8" t="s">
        <v>143</v>
      </c>
      <c r="B8">
        <v>0</v>
      </c>
      <c r="C8">
        <v>12.5</v>
      </c>
      <c r="D8">
        <v>1</v>
      </c>
      <c r="E8">
        <v>12.5</v>
      </c>
      <c r="F8">
        <v>12.5</v>
      </c>
      <c r="G8">
        <v>0.44</v>
      </c>
      <c r="H8">
        <v>1</v>
      </c>
      <c r="I8">
        <v>0.44</v>
      </c>
      <c r="J8">
        <v>0.44</v>
      </c>
      <c r="K8">
        <v>0.56000000000000005</v>
      </c>
      <c r="L8">
        <v>0.56000000000000005</v>
      </c>
      <c r="M8">
        <v>0.56000000000000005</v>
      </c>
      <c r="N8">
        <v>0.56000000000000005</v>
      </c>
      <c r="O8">
        <v>0.46</v>
      </c>
      <c r="P8">
        <v>1</v>
      </c>
      <c r="Q8">
        <v>0.46</v>
      </c>
      <c r="R8">
        <v>0.46</v>
      </c>
      <c r="S8">
        <v>0.18</v>
      </c>
      <c r="T8">
        <v>1</v>
      </c>
      <c r="U8">
        <v>0.18</v>
      </c>
      <c r="V8">
        <v>0.18</v>
      </c>
      <c r="W8">
        <v>0.79</v>
      </c>
      <c r="X8">
        <v>1</v>
      </c>
      <c r="Y8">
        <v>0.79</v>
      </c>
      <c r="Z8">
        <v>0.79</v>
      </c>
    </row>
    <row r="9" spans="1:26">
      <c r="A9" t="s">
        <v>144</v>
      </c>
      <c r="B9">
        <v>0</v>
      </c>
      <c r="C9">
        <v>12</v>
      </c>
      <c r="D9">
        <v>1</v>
      </c>
      <c r="E9">
        <v>12</v>
      </c>
      <c r="F9">
        <v>12</v>
      </c>
      <c r="G9">
        <v>0.7</v>
      </c>
      <c r="H9">
        <v>1</v>
      </c>
      <c r="I9">
        <v>0.7</v>
      </c>
      <c r="J9">
        <v>0.7</v>
      </c>
      <c r="K9">
        <v>0.54</v>
      </c>
      <c r="L9">
        <v>0.54</v>
      </c>
      <c r="M9">
        <v>0.54</v>
      </c>
      <c r="N9">
        <v>0.54</v>
      </c>
      <c r="O9">
        <v>0.46</v>
      </c>
      <c r="P9">
        <v>1</v>
      </c>
      <c r="Q9">
        <v>0.46</v>
      </c>
      <c r="R9">
        <v>0.46</v>
      </c>
      <c r="S9">
        <v>0.19</v>
      </c>
      <c r="T9">
        <v>1</v>
      </c>
      <c r="U9">
        <v>0.19</v>
      </c>
      <c r="V9">
        <v>0.19</v>
      </c>
      <c r="W9">
        <v>0.8</v>
      </c>
      <c r="X9">
        <v>1</v>
      </c>
      <c r="Y9">
        <v>0.8</v>
      </c>
      <c r="Z9">
        <v>0.8</v>
      </c>
    </row>
    <row r="10" spans="1:26">
      <c r="A10" t="s">
        <v>145</v>
      </c>
      <c r="B10">
        <v>0</v>
      </c>
      <c r="C10">
        <v>12.6</v>
      </c>
      <c r="D10">
        <v>1</v>
      </c>
      <c r="E10">
        <v>12.6</v>
      </c>
      <c r="F10">
        <v>12.6</v>
      </c>
      <c r="G10">
        <v>0.64</v>
      </c>
      <c r="H10">
        <v>1</v>
      </c>
      <c r="I10">
        <v>0.64</v>
      </c>
      <c r="J10">
        <v>0.64</v>
      </c>
      <c r="K10">
        <v>0.38200000000000001</v>
      </c>
      <c r="L10">
        <v>0.38200000000000001</v>
      </c>
      <c r="M10">
        <v>0.38200000000000001</v>
      </c>
      <c r="N10">
        <v>0.38200000000000001</v>
      </c>
      <c r="O10">
        <v>0.48199999999999998</v>
      </c>
      <c r="P10">
        <v>1</v>
      </c>
      <c r="Q10">
        <v>0.48199999999999998</v>
      </c>
      <c r="R10">
        <v>0.48199999999999998</v>
      </c>
      <c r="S10">
        <v>0.183</v>
      </c>
      <c r="T10">
        <v>1</v>
      </c>
      <c r="U10">
        <v>0.183</v>
      </c>
      <c r="V10">
        <v>0.183</v>
      </c>
      <c r="W10">
        <v>0.8</v>
      </c>
      <c r="X10">
        <v>1</v>
      </c>
      <c r="Y10">
        <v>0.8</v>
      </c>
      <c r="Z10">
        <v>0.8</v>
      </c>
    </row>
    <row r="11" spans="1:26">
      <c r="A11" t="s">
        <v>146</v>
      </c>
      <c r="B11">
        <v>0</v>
      </c>
      <c r="C11">
        <v>19.239999999999998</v>
      </c>
      <c r="D11">
        <v>1</v>
      </c>
      <c r="E11">
        <v>19.239999999999998</v>
      </c>
      <c r="F11">
        <v>19.239999999999998</v>
      </c>
      <c r="G11">
        <v>1.65</v>
      </c>
      <c r="H11">
        <v>1</v>
      </c>
      <c r="I11">
        <v>1.65</v>
      </c>
      <c r="J11">
        <v>1.65</v>
      </c>
      <c r="K11">
        <v>0.67</v>
      </c>
      <c r="L11">
        <v>0.67</v>
      </c>
      <c r="M11">
        <v>0.67</v>
      </c>
      <c r="N11">
        <v>0.67</v>
      </c>
      <c r="O11">
        <v>0.88</v>
      </c>
      <c r="P11">
        <v>1</v>
      </c>
      <c r="Q11">
        <v>0.88</v>
      </c>
      <c r="R11">
        <v>0.88</v>
      </c>
      <c r="S11">
        <v>0.27</v>
      </c>
      <c r="T11">
        <v>1</v>
      </c>
      <c r="U11">
        <v>0.27</v>
      </c>
      <c r="V11">
        <v>0.27</v>
      </c>
      <c r="W11">
        <v>0.84</v>
      </c>
      <c r="X11">
        <v>1</v>
      </c>
      <c r="Y11">
        <v>0.84</v>
      </c>
      <c r="Z11">
        <v>0.84</v>
      </c>
    </row>
    <row r="12" spans="1:26">
      <c r="A12" t="s">
        <v>147</v>
      </c>
      <c r="B12">
        <v>0</v>
      </c>
      <c r="C12">
        <v>20</v>
      </c>
      <c r="D12">
        <v>1</v>
      </c>
      <c r="E12">
        <v>20</v>
      </c>
      <c r="F12">
        <v>20</v>
      </c>
      <c r="G12">
        <v>1.3</v>
      </c>
      <c r="H12">
        <v>1</v>
      </c>
      <c r="I12">
        <v>1.3</v>
      </c>
      <c r="J12">
        <v>1.3</v>
      </c>
      <c r="K12">
        <v>0.54</v>
      </c>
      <c r="L12">
        <v>0.54</v>
      </c>
      <c r="M12">
        <v>0.54</v>
      </c>
      <c r="N12">
        <v>0.54</v>
      </c>
      <c r="O12">
        <v>0.75</v>
      </c>
      <c r="P12">
        <v>1</v>
      </c>
      <c r="Q12">
        <v>0.75</v>
      </c>
      <c r="R12">
        <v>0.75</v>
      </c>
      <c r="S12">
        <v>0.2</v>
      </c>
      <c r="T12">
        <v>1</v>
      </c>
      <c r="U12">
        <v>0.2</v>
      </c>
      <c r="V12">
        <v>0.2</v>
      </c>
      <c r="W12">
        <v>0.72</v>
      </c>
      <c r="X12">
        <v>1</v>
      </c>
      <c r="Y12">
        <v>0.72</v>
      </c>
      <c r="Z12">
        <v>0.72</v>
      </c>
    </row>
    <row r="13" spans="1:26">
      <c r="A13" t="s">
        <v>148</v>
      </c>
      <c r="B13">
        <v>0</v>
      </c>
      <c r="C13">
        <v>20.5</v>
      </c>
      <c r="D13">
        <v>1</v>
      </c>
      <c r="E13">
        <v>20.5</v>
      </c>
      <c r="F13">
        <v>20.5</v>
      </c>
      <c r="G13">
        <v>1.38</v>
      </c>
      <c r="H13">
        <v>1</v>
      </c>
      <c r="I13">
        <v>1.38</v>
      </c>
      <c r="J13">
        <v>1.38</v>
      </c>
      <c r="K13">
        <v>0.54900000000000004</v>
      </c>
      <c r="L13">
        <v>0.54900000000000004</v>
      </c>
      <c r="M13">
        <v>0.54900000000000004</v>
      </c>
      <c r="N13">
        <v>0.54900000000000004</v>
      </c>
      <c r="O13">
        <v>0.76600000000000001</v>
      </c>
      <c r="P13">
        <v>1</v>
      </c>
      <c r="Q13">
        <v>0.76600000000000001</v>
      </c>
      <c r="R13">
        <v>0.76600000000000001</v>
      </c>
      <c r="S13">
        <v>0.2</v>
      </c>
      <c r="T13">
        <v>1</v>
      </c>
      <c r="U13">
        <v>0.2</v>
      </c>
      <c r="V13">
        <v>0.2</v>
      </c>
      <c r="W13">
        <v>0.75</v>
      </c>
      <c r="X13">
        <v>1</v>
      </c>
      <c r="Y13">
        <v>0.75</v>
      </c>
      <c r="Z13">
        <v>0.75</v>
      </c>
    </row>
    <row r="14" spans="1:26">
      <c r="A14" t="s">
        <v>66</v>
      </c>
      <c r="B14">
        <v>0</v>
      </c>
      <c r="C14">
        <v>6.6</v>
      </c>
      <c r="D14">
        <v>1</v>
      </c>
      <c r="E14">
        <v>6.6</v>
      </c>
      <c r="F14">
        <v>6.6</v>
      </c>
      <c r="G14">
        <v>0.19</v>
      </c>
      <c r="H14">
        <v>1</v>
      </c>
      <c r="I14">
        <v>0.19</v>
      </c>
      <c r="J14">
        <v>0.19</v>
      </c>
      <c r="K14">
        <v>0.26</v>
      </c>
      <c r="L14">
        <v>0.26</v>
      </c>
      <c r="M14">
        <v>0.26</v>
      </c>
      <c r="N14">
        <v>0.26</v>
      </c>
      <c r="O14">
        <v>0.25</v>
      </c>
      <c r="P14">
        <v>1</v>
      </c>
      <c r="Q14">
        <v>0.25</v>
      </c>
      <c r="R14">
        <v>0.25</v>
      </c>
      <c r="S14">
        <v>0.47</v>
      </c>
      <c r="T14">
        <v>1</v>
      </c>
      <c r="U14">
        <v>0.47</v>
      </c>
      <c r="V14">
        <v>0.47</v>
      </c>
      <c r="W14">
        <v>0.85</v>
      </c>
      <c r="X14">
        <v>1</v>
      </c>
      <c r="Y14">
        <v>0.85</v>
      </c>
      <c r="Z14">
        <v>0.85</v>
      </c>
    </row>
    <row r="15" spans="1:26">
      <c r="A15" t="s">
        <v>149</v>
      </c>
      <c r="B15">
        <v>0</v>
      </c>
      <c r="C15">
        <v>50.7</v>
      </c>
      <c r="D15">
        <v>1</v>
      </c>
      <c r="E15">
        <v>50.7</v>
      </c>
      <c r="F15">
        <v>50.7</v>
      </c>
      <c r="G15">
        <v>3.4</v>
      </c>
      <c r="H15">
        <v>1</v>
      </c>
      <c r="I15">
        <v>3.4</v>
      </c>
      <c r="J15">
        <v>3.4</v>
      </c>
      <c r="K15">
        <v>2.84</v>
      </c>
      <c r="L15">
        <v>2.84</v>
      </c>
      <c r="M15">
        <v>2.84</v>
      </c>
      <c r="N15">
        <v>2.84</v>
      </c>
      <c r="O15">
        <v>2.5099999999999998</v>
      </c>
      <c r="P15">
        <v>1</v>
      </c>
      <c r="Q15">
        <v>2.5099999999999998</v>
      </c>
      <c r="R15">
        <v>2.5099999999999998</v>
      </c>
      <c r="S15">
        <v>0.81100000000000005</v>
      </c>
      <c r="T15">
        <v>1</v>
      </c>
      <c r="U15">
        <v>0.81100000000000005</v>
      </c>
      <c r="V15">
        <v>0.81100000000000005</v>
      </c>
      <c r="W15">
        <v>0.97</v>
      </c>
      <c r="X15">
        <v>1</v>
      </c>
      <c r="Y15">
        <v>0.97</v>
      </c>
      <c r="Z15">
        <v>0.97</v>
      </c>
    </row>
    <row r="16" spans="1:26">
      <c r="A16" t="s">
        <v>150</v>
      </c>
      <c r="B16">
        <v>0</v>
      </c>
      <c r="C16">
        <v>82.3</v>
      </c>
      <c r="D16">
        <v>1</v>
      </c>
      <c r="E16">
        <v>82.3</v>
      </c>
      <c r="F16">
        <v>82.3</v>
      </c>
      <c r="G16">
        <v>5.14</v>
      </c>
      <c r="H16">
        <v>1</v>
      </c>
      <c r="I16">
        <v>5.14</v>
      </c>
      <c r="J16">
        <v>5.14</v>
      </c>
      <c r="K16">
        <v>5.27</v>
      </c>
      <c r="L16">
        <v>5.27</v>
      </c>
      <c r="M16">
        <v>5.27</v>
      </c>
      <c r="N16">
        <v>5.27</v>
      </c>
      <c r="O16">
        <v>3.69</v>
      </c>
      <c r="P16">
        <v>1</v>
      </c>
      <c r="Q16">
        <v>3.69</v>
      </c>
      <c r="R16">
        <v>3.69</v>
      </c>
      <c r="S16">
        <v>1.26</v>
      </c>
      <c r="T16">
        <v>1</v>
      </c>
      <c r="U16">
        <v>1.26</v>
      </c>
      <c r="V16">
        <v>1.26</v>
      </c>
      <c r="W16">
        <v>1</v>
      </c>
      <c r="X16">
        <v>1</v>
      </c>
      <c r="Y16">
        <v>1</v>
      </c>
      <c r="Z16">
        <v>1</v>
      </c>
    </row>
    <row r="17" spans="1:26">
      <c r="A17" t="s">
        <v>151</v>
      </c>
      <c r="B17">
        <v>0</v>
      </c>
      <c r="C17">
        <v>57.38</v>
      </c>
      <c r="D17">
        <v>1</v>
      </c>
      <c r="E17">
        <v>57.38</v>
      </c>
      <c r="F17">
        <v>57.38</v>
      </c>
      <c r="G17">
        <v>0.255</v>
      </c>
      <c r="H17">
        <v>1</v>
      </c>
      <c r="I17">
        <v>0.255</v>
      </c>
      <c r="J17">
        <v>0.255</v>
      </c>
      <c r="K17">
        <v>6.4000000000000001E-2</v>
      </c>
      <c r="L17">
        <v>6.4000000000000001E-2</v>
      </c>
      <c r="M17">
        <v>6.4000000000000001E-2</v>
      </c>
      <c r="N17">
        <v>6.4000000000000001E-2</v>
      </c>
      <c r="O17">
        <v>0.33400000000000002</v>
      </c>
      <c r="P17">
        <v>1</v>
      </c>
      <c r="Q17">
        <v>0.33400000000000002</v>
      </c>
      <c r="R17">
        <v>0.33400000000000002</v>
      </c>
      <c r="S17">
        <v>6.6000000000000003E-2</v>
      </c>
      <c r="T17">
        <v>1</v>
      </c>
      <c r="U17">
        <v>6.6000000000000003E-2</v>
      </c>
      <c r="V17">
        <v>6.6000000000000003E-2</v>
      </c>
      <c r="W17">
        <v>0.97</v>
      </c>
      <c r="X17">
        <v>1</v>
      </c>
      <c r="Y17">
        <v>0.97</v>
      </c>
      <c r="Z17">
        <v>0.97</v>
      </c>
    </row>
    <row r="18" spans="1:26">
      <c r="A18" t="s">
        <v>152</v>
      </c>
      <c r="B18">
        <v>0</v>
      </c>
      <c r="C18">
        <v>53.52</v>
      </c>
      <c r="D18">
        <v>1</v>
      </c>
      <c r="E18">
        <v>53.52</v>
      </c>
      <c r="F18">
        <v>53.52</v>
      </c>
      <c r="G18">
        <v>0.19800000000000001</v>
      </c>
      <c r="H18">
        <v>1</v>
      </c>
      <c r="I18">
        <v>0.19800000000000001</v>
      </c>
      <c r="J18">
        <v>0.19800000000000001</v>
      </c>
      <c r="K18">
        <v>9.9000000000000005E-2</v>
      </c>
      <c r="L18">
        <v>9.9000000000000005E-2</v>
      </c>
      <c r="M18">
        <v>9.9000000000000005E-2</v>
      </c>
      <c r="N18">
        <v>9.9000000000000005E-2</v>
      </c>
      <c r="O18">
        <v>0.441</v>
      </c>
      <c r="P18">
        <v>1</v>
      </c>
      <c r="Q18">
        <v>0.441</v>
      </c>
      <c r="R18">
        <v>0.441</v>
      </c>
      <c r="S18">
        <v>0.18</v>
      </c>
      <c r="T18">
        <v>1</v>
      </c>
      <c r="U18">
        <v>0.18</v>
      </c>
      <c r="V18">
        <v>0.18</v>
      </c>
      <c r="W18">
        <v>0.97</v>
      </c>
      <c r="X18">
        <v>1</v>
      </c>
      <c r="Y18">
        <v>0.97</v>
      </c>
      <c r="Z18">
        <v>0.97</v>
      </c>
    </row>
    <row r="19" spans="1:26">
      <c r="A19" t="s">
        <v>153</v>
      </c>
      <c r="B19">
        <v>0</v>
      </c>
      <c r="C19">
        <v>21.9</v>
      </c>
      <c r="D19">
        <v>1</v>
      </c>
      <c r="E19">
        <v>21.9</v>
      </c>
      <c r="F19">
        <v>21.9</v>
      </c>
      <c r="G19">
        <v>0.66</v>
      </c>
      <c r="H19">
        <v>1</v>
      </c>
      <c r="I19">
        <v>0.66</v>
      </c>
      <c r="J19">
        <v>0.66</v>
      </c>
      <c r="K19">
        <v>0.72</v>
      </c>
      <c r="L19">
        <v>0.72</v>
      </c>
      <c r="M19">
        <v>0.72</v>
      </c>
      <c r="N19">
        <v>0.72</v>
      </c>
      <c r="O19">
        <v>0.92</v>
      </c>
      <c r="P19">
        <v>1</v>
      </c>
      <c r="Q19">
        <v>0.92</v>
      </c>
      <c r="R19">
        <v>0.92</v>
      </c>
      <c r="S19">
        <v>0.41</v>
      </c>
      <c r="T19">
        <v>1</v>
      </c>
      <c r="U19">
        <v>0.41</v>
      </c>
      <c r="V19">
        <v>0.41</v>
      </c>
      <c r="W19">
        <v>0.32</v>
      </c>
      <c r="X19">
        <v>1</v>
      </c>
      <c r="Y19">
        <v>0.32</v>
      </c>
      <c r="Z19">
        <v>0.32</v>
      </c>
    </row>
    <row r="20" spans="1:26">
      <c r="A20" t="s">
        <v>154</v>
      </c>
      <c r="B20">
        <v>0</v>
      </c>
      <c r="C20">
        <v>24.6</v>
      </c>
      <c r="D20">
        <v>1</v>
      </c>
      <c r="E20">
        <v>24.6</v>
      </c>
      <c r="F20">
        <v>24.6</v>
      </c>
      <c r="G20">
        <v>1.72</v>
      </c>
      <c r="H20">
        <v>1</v>
      </c>
      <c r="I20">
        <v>1.72</v>
      </c>
      <c r="J20">
        <v>1.72</v>
      </c>
      <c r="K20">
        <v>0.53200000000000003</v>
      </c>
      <c r="L20">
        <v>0.53200000000000003</v>
      </c>
      <c r="M20">
        <v>0.53200000000000003</v>
      </c>
      <c r="N20">
        <v>0.53200000000000003</v>
      </c>
      <c r="O20">
        <v>0.88200000000000001</v>
      </c>
      <c r="P20">
        <v>1</v>
      </c>
      <c r="Q20">
        <v>0.88200000000000001</v>
      </c>
      <c r="R20">
        <v>0.88200000000000001</v>
      </c>
      <c r="S20">
        <v>0.221</v>
      </c>
      <c r="T20">
        <v>1</v>
      </c>
      <c r="U20">
        <v>0.221</v>
      </c>
      <c r="V20">
        <v>0.221</v>
      </c>
      <c r="W20">
        <v>0.77</v>
      </c>
      <c r="X20">
        <v>1</v>
      </c>
      <c r="Y20">
        <v>0.77</v>
      </c>
      <c r="Z20">
        <v>0.77</v>
      </c>
    </row>
    <row r="21" spans="1:26">
      <c r="A21" t="s">
        <v>155</v>
      </c>
      <c r="B21">
        <v>0</v>
      </c>
      <c r="C21">
        <v>26.2</v>
      </c>
      <c r="D21">
        <v>1</v>
      </c>
      <c r="E21">
        <v>26.2</v>
      </c>
      <c r="F21">
        <v>26.2</v>
      </c>
      <c r="G21">
        <v>1.89</v>
      </c>
      <c r="H21">
        <v>1</v>
      </c>
      <c r="I21">
        <v>1.89</v>
      </c>
      <c r="J21">
        <v>1.89</v>
      </c>
      <c r="K21">
        <v>0.46200000000000002</v>
      </c>
      <c r="L21">
        <v>0.46200000000000002</v>
      </c>
      <c r="M21">
        <v>0.46200000000000002</v>
      </c>
      <c r="N21">
        <v>0.46200000000000002</v>
      </c>
      <c r="O21">
        <v>1.05</v>
      </c>
      <c r="P21">
        <v>1</v>
      </c>
      <c r="Q21">
        <v>1.05</v>
      </c>
      <c r="R21">
        <v>1.05</v>
      </c>
      <c r="S21">
        <v>0.252</v>
      </c>
      <c r="T21">
        <v>1</v>
      </c>
      <c r="U21">
        <v>0.252</v>
      </c>
      <c r="V21">
        <v>0.252</v>
      </c>
      <c r="W21">
        <v>0.77</v>
      </c>
      <c r="X21">
        <v>1</v>
      </c>
      <c r="Y21">
        <v>0.77</v>
      </c>
      <c r="Z21">
        <v>0.77</v>
      </c>
    </row>
    <row r="22" spans="1:26">
      <c r="A22" t="s">
        <v>156</v>
      </c>
      <c r="B22">
        <v>0</v>
      </c>
      <c r="C22">
        <v>6.8</v>
      </c>
      <c r="D22">
        <v>1</v>
      </c>
      <c r="E22">
        <v>6.8</v>
      </c>
      <c r="F22">
        <v>6.8</v>
      </c>
      <c r="G22">
        <v>0.185</v>
      </c>
      <c r="H22">
        <v>1</v>
      </c>
      <c r="I22">
        <v>0.185</v>
      </c>
      <c r="J22">
        <v>0.185</v>
      </c>
      <c r="K22">
        <v>0.24</v>
      </c>
      <c r="L22">
        <v>0.24</v>
      </c>
      <c r="M22">
        <v>0.24</v>
      </c>
      <c r="N22">
        <v>0.24</v>
      </c>
      <c r="O22">
        <v>0.25</v>
      </c>
      <c r="P22">
        <v>1</v>
      </c>
      <c r="Q22">
        <v>0.25</v>
      </c>
      <c r="R22">
        <v>0.25</v>
      </c>
      <c r="S22">
        <v>0.44</v>
      </c>
      <c r="T22">
        <v>1</v>
      </c>
      <c r="U22">
        <v>0.44</v>
      </c>
      <c r="V22">
        <v>0.44</v>
      </c>
      <c r="W22">
        <v>0.85</v>
      </c>
      <c r="X22">
        <v>1</v>
      </c>
      <c r="Y22">
        <v>0.85</v>
      </c>
      <c r="Z22">
        <v>0.85</v>
      </c>
    </row>
    <row r="23" spans="1:26">
      <c r="A23" t="s">
        <v>157</v>
      </c>
      <c r="B23">
        <v>1</v>
      </c>
      <c r="C23">
        <v>34.299999999999997</v>
      </c>
      <c r="D23">
        <v>1</v>
      </c>
      <c r="E23">
        <v>34.299999999999997</v>
      </c>
      <c r="F23">
        <v>34.299999999999997</v>
      </c>
      <c r="G23">
        <v>2.72</v>
      </c>
      <c r="H23">
        <v>1</v>
      </c>
      <c r="I23">
        <v>2.72</v>
      </c>
      <c r="J23">
        <v>2.72</v>
      </c>
      <c r="K23">
        <v>1.177</v>
      </c>
      <c r="L23">
        <v>1.177</v>
      </c>
      <c r="M23">
        <v>1.177</v>
      </c>
      <c r="N23">
        <v>1.177</v>
      </c>
      <c r="O23">
        <v>1.55</v>
      </c>
      <c r="P23">
        <v>1</v>
      </c>
      <c r="Q23">
        <v>1.55</v>
      </c>
      <c r="R23">
        <v>1.55</v>
      </c>
      <c r="S23">
        <v>0.48399999999999999</v>
      </c>
      <c r="T23">
        <v>1</v>
      </c>
      <c r="U23">
        <v>0.48399999999999999</v>
      </c>
      <c r="V23">
        <v>0.48399999999999999</v>
      </c>
      <c r="W23">
        <v>0.95</v>
      </c>
      <c r="X23">
        <v>1</v>
      </c>
      <c r="Y23">
        <v>0.95</v>
      </c>
      <c r="Z23">
        <v>0.95</v>
      </c>
    </row>
    <row r="24" spans="1:26">
      <c r="A24" t="s">
        <v>158</v>
      </c>
      <c r="B24">
        <v>1</v>
      </c>
      <c r="C24">
        <v>3.53</v>
      </c>
      <c r="D24">
        <v>1</v>
      </c>
      <c r="E24">
        <v>3.53</v>
      </c>
      <c r="F24">
        <v>3.53</v>
      </c>
      <c r="G24">
        <v>0.18</v>
      </c>
      <c r="H24">
        <v>1</v>
      </c>
      <c r="I24">
        <v>0.18</v>
      </c>
      <c r="J24">
        <v>0.18</v>
      </c>
      <c r="K24">
        <v>0.06</v>
      </c>
      <c r="L24">
        <v>0.06</v>
      </c>
      <c r="M24">
        <v>0.06</v>
      </c>
      <c r="N24">
        <v>0.06</v>
      </c>
      <c r="O24">
        <v>0.08</v>
      </c>
      <c r="P24">
        <v>1</v>
      </c>
      <c r="Q24">
        <v>0.08</v>
      </c>
      <c r="R24">
        <v>0.08</v>
      </c>
      <c r="S24">
        <v>0.04</v>
      </c>
      <c r="T24">
        <v>1</v>
      </c>
      <c r="U24">
        <v>0.04</v>
      </c>
      <c r="V24">
        <v>0.04</v>
      </c>
      <c r="W24">
        <v>0.95</v>
      </c>
      <c r="X24">
        <v>1</v>
      </c>
      <c r="Y24">
        <v>0.95</v>
      </c>
      <c r="Z24">
        <v>0.95</v>
      </c>
    </row>
    <row r="25" spans="1:26">
      <c r="A25" t="s">
        <v>159</v>
      </c>
      <c r="B25">
        <v>1</v>
      </c>
      <c r="C25">
        <v>70</v>
      </c>
      <c r="D25">
        <v>1</v>
      </c>
      <c r="E25">
        <v>70</v>
      </c>
      <c r="F25">
        <v>70</v>
      </c>
      <c r="G25">
        <v>3.59</v>
      </c>
      <c r="H25">
        <v>1</v>
      </c>
      <c r="I25">
        <v>3.59</v>
      </c>
      <c r="J25">
        <v>3.59</v>
      </c>
      <c r="K25">
        <v>1.44</v>
      </c>
      <c r="L25">
        <v>1.44</v>
      </c>
      <c r="M25">
        <v>1.44</v>
      </c>
      <c r="N25">
        <v>1.44</v>
      </c>
      <c r="O25">
        <v>2.36</v>
      </c>
      <c r="P25">
        <v>1</v>
      </c>
      <c r="Q25">
        <v>2.36</v>
      </c>
      <c r="R25">
        <v>2.36</v>
      </c>
      <c r="S25">
        <v>0.78</v>
      </c>
      <c r="T25">
        <v>1</v>
      </c>
      <c r="U25">
        <v>0.78</v>
      </c>
      <c r="V25">
        <v>0.78</v>
      </c>
      <c r="W25">
        <v>0.95</v>
      </c>
      <c r="X25">
        <v>1</v>
      </c>
      <c r="Y25">
        <v>0.95</v>
      </c>
      <c r="Z25">
        <v>0.95</v>
      </c>
    </row>
    <row r="26" spans="1:26">
      <c r="A26" t="s">
        <v>160</v>
      </c>
      <c r="B26">
        <v>1</v>
      </c>
      <c r="C26">
        <v>85.95</v>
      </c>
      <c r="D26">
        <v>1</v>
      </c>
      <c r="E26">
        <v>85.95</v>
      </c>
      <c r="F26">
        <v>85.95</v>
      </c>
      <c r="G26">
        <v>5.8445999999999998</v>
      </c>
      <c r="H26">
        <v>1</v>
      </c>
      <c r="I26">
        <v>5.8445999999999998</v>
      </c>
      <c r="J26">
        <v>5.8445999999999998</v>
      </c>
      <c r="K26">
        <v>2.75</v>
      </c>
      <c r="L26">
        <v>2.75</v>
      </c>
      <c r="M26">
        <v>2.75</v>
      </c>
      <c r="N26">
        <v>2.75</v>
      </c>
      <c r="O26">
        <v>4.125</v>
      </c>
      <c r="P26">
        <v>1</v>
      </c>
      <c r="Q26">
        <v>4.125</v>
      </c>
      <c r="R26">
        <v>4.125</v>
      </c>
      <c r="S26">
        <v>1.2033</v>
      </c>
      <c r="T26">
        <v>1</v>
      </c>
      <c r="U26">
        <v>1.2033</v>
      </c>
      <c r="V26">
        <v>1.2033</v>
      </c>
      <c r="W26">
        <v>0.95</v>
      </c>
      <c r="X26">
        <v>1</v>
      </c>
      <c r="Y26">
        <v>0.95</v>
      </c>
      <c r="Z26">
        <v>0.95</v>
      </c>
    </row>
    <row r="27" spans="1:26">
      <c r="A27" t="s">
        <v>161</v>
      </c>
      <c r="B27">
        <v>1</v>
      </c>
      <c r="C27">
        <v>34.9</v>
      </c>
      <c r="D27">
        <v>1</v>
      </c>
      <c r="E27">
        <v>34.9</v>
      </c>
      <c r="F27">
        <v>34.9</v>
      </c>
      <c r="G27">
        <v>2.8879999999999999</v>
      </c>
      <c r="H27">
        <v>1</v>
      </c>
      <c r="I27">
        <v>2.8879999999999999</v>
      </c>
      <c r="J27">
        <v>2.8879999999999999</v>
      </c>
      <c r="K27">
        <v>1.143</v>
      </c>
      <c r="L27">
        <v>1.143</v>
      </c>
      <c r="M27">
        <v>1.143</v>
      </c>
      <c r="N27">
        <v>1.143</v>
      </c>
      <c r="O27">
        <v>1.7609999999999999</v>
      </c>
      <c r="P27">
        <v>1</v>
      </c>
      <c r="Q27">
        <v>1.7609999999999999</v>
      </c>
      <c r="R27">
        <v>1.7609999999999999</v>
      </c>
      <c r="S27">
        <v>0.438</v>
      </c>
      <c r="T27">
        <v>1</v>
      </c>
      <c r="U27">
        <v>0.438</v>
      </c>
      <c r="V27">
        <v>0.438</v>
      </c>
      <c r="W27">
        <v>0.95</v>
      </c>
      <c r="X27">
        <v>1</v>
      </c>
      <c r="Y27">
        <v>0.95</v>
      </c>
      <c r="Z27">
        <v>0.95</v>
      </c>
    </row>
    <row r="28" spans="1:26">
      <c r="A28" t="s">
        <v>162</v>
      </c>
      <c r="B28">
        <v>1</v>
      </c>
      <c r="C28">
        <v>32.200000000000003</v>
      </c>
      <c r="D28">
        <v>1</v>
      </c>
      <c r="E28">
        <v>32.200000000000003</v>
      </c>
      <c r="F28">
        <v>32.200000000000003</v>
      </c>
      <c r="G28">
        <v>2.88</v>
      </c>
      <c r="H28">
        <v>1</v>
      </c>
      <c r="I28">
        <v>2.88</v>
      </c>
      <c r="J28">
        <v>2.88</v>
      </c>
      <c r="K28">
        <v>1.054</v>
      </c>
      <c r="L28">
        <v>1.054</v>
      </c>
      <c r="M28">
        <v>1.054</v>
      </c>
      <c r="N28">
        <v>1.054</v>
      </c>
      <c r="O28">
        <v>1.36</v>
      </c>
      <c r="P28">
        <v>1</v>
      </c>
      <c r="Q28">
        <v>1.36</v>
      </c>
      <c r="R28">
        <v>1.36</v>
      </c>
      <c r="S28">
        <v>0.434</v>
      </c>
      <c r="T28">
        <v>1</v>
      </c>
      <c r="U28">
        <v>0.434</v>
      </c>
      <c r="V28">
        <v>0.434</v>
      </c>
      <c r="W28">
        <v>0.95</v>
      </c>
      <c r="X28">
        <v>1</v>
      </c>
      <c r="Y28">
        <v>0.95</v>
      </c>
      <c r="Z28">
        <v>0.95</v>
      </c>
    </row>
    <row r="29" spans="1:26">
      <c r="A29" t="s">
        <v>163</v>
      </c>
      <c r="B29">
        <v>1</v>
      </c>
      <c r="C29">
        <v>32.479999999999997</v>
      </c>
      <c r="D29">
        <v>1</v>
      </c>
      <c r="E29">
        <v>32.479999999999997</v>
      </c>
      <c r="F29">
        <v>32.479999999999997</v>
      </c>
      <c r="G29">
        <v>3.04</v>
      </c>
      <c r="H29">
        <v>1</v>
      </c>
      <c r="I29">
        <v>3.04</v>
      </c>
      <c r="J29">
        <v>3.04</v>
      </c>
      <c r="K29">
        <v>1.1200000000000001</v>
      </c>
      <c r="L29">
        <v>1.1200000000000001</v>
      </c>
      <c r="M29">
        <v>1.1200000000000001</v>
      </c>
      <c r="N29">
        <v>1.1200000000000001</v>
      </c>
      <c r="O29">
        <v>1.46</v>
      </c>
      <c r="P29">
        <v>1</v>
      </c>
      <c r="Q29">
        <v>1.46</v>
      </c>
      <c r="R29">
        <v>1.46</v>
      </c>
      <c r="S29">
        <v>0.42</v>
      </c>
      <c r="T29">
        <v>1</v>
      </c>
      <c r="U29">
        <v>0.42</v>
      </c>
      <c r="V29">
        <v>0.42</v>
      </c>
      <c r="W29">
        <v>0.95</v>
      </c>
      <c r="X29">
        <v>1</v>
      </c>
      <c r="Y29">
        <v>0.95</v>
      </c>
      <c r="Z29">
        <v>0.95</v>
      </c>
    </row>
    <row r="30" spans="1:26">
      <c r="A30" t="s">
        <v>164</v>
      </c>
      <c r="B30">
        <v>1</v>
      </c>
      <c r="C30">
        <v>33</v>
      </c>
      <c r="D30">
        <v>3</v>
      </c>
      <c r="E30">
        <v>33</v>
      </c>
      <c r="F30">
        <v>33</v>
      </c>
      <c r="G30">
        <v>2.9299999999999997</v>
      </c>
      <c r="H30">
        <v>3</v>
      </c>
      <c r="I30">
        <v>2.57</v>
      </c>
      <c r="J30">
        <v>3.52</v>
      </c>
      <c r="K30">
        <v>1.2433333333333334</v>
      </c>
      <c r="L30">
        <v>0.99</v>
      </c>
      <c r="M30">
        <v>1.42</v>
      </c>
      <c r="N30">
        <v>3.73</v>
      </c>
      <c r="O30">
        <v>1.3766666666666667</v>
      </c>
      <c r="P30">
        <v>3</v>
      </c>
      <c r="Q30">
        <v>1.2</v>
      </c>
      <c r="R30">
        <v>1.5</v>
      </c>
      <c r="S30">
        <v>0.45666666666666661</v>
      </c>
      <c r="T30">
        <v>3</v>
      </c>
      <c r="U30">
        <v>0.43</v>
      </c>
      <c r="V30">
        <v>0.5</v>
      </c>
      <c r="W30">
        <v>0.94999999999999984</v>
      </c>
      <c r="X30">
        <v>3</v>
      </c>
      <c r="Y30">
        <v>0.95</v>
      </c>
      <c r="Z30">
        <v>0.95</v>
      </c>
    </row>
    <row r="31" spans="1:26">
      <c r="A31" t="s">
        <v>165</v>
      </c>
      <c r="B31">
        <v>1</v>
      </c>
      <c r="C31">
        <v>34.4</v>
      </c>
      <c r="D31">
        <v>1</v>
      </c>
      <c r="E31">
        <v>34.4</v>
      </c>
      <c r="F31">
        <v>34.4</v>
      </c>
      <c r="G31">
        <v>2.6</v>
      </c>
      <c r="H31">
        <v>1</v>
      </c>
      <c r="I31">
        <v>2.6</v>
      </c>
      <c r="J31">
        <v>2.6</v>
      </c>
      <c r="K31">
        <v>1.1000000000000001</v>
      </c>
      <c r="L31">
        <v>1.1000000000000001</v>
      </c>
      <c r="M31">
        <v>1.1000000000000001</v>
      </c>
      <c r="N31">
        <v>1.1000000000000001</v>
      </c>
      <c r="O31">
        <v>1.4</v>
      </c>
      <c r="P31">
        <v>1</v>
      </c>
      <c r="Q31">
        <v>1.4</v>
      </c>
      <c r="R31">
        <v>1.4</v>
      </c>
      <c r="S31">
        <v>0.47</v>
      </c>
      <c r="T31">
        <v>1</v>
      </c>
      <c r="U31">
        <v>0.47</v>
      </c>
      <c r="V31">
        <v>0.47</v>
      </c>
      <c r="W31">
        <v>0.95</v>
      </c>
      <c r="X31">
        <v>1</v>
      </c>
      <c r="Y31">
        <v>0.95</v>
      </c>
      <c r="Z31">
        <v>0.95</v>
      </c>
    </row>
    <row r="32" spans="1:26">
      <c r="A32" t="s">
        <v>166</v>
      </c>
      <c r="B32">
        <v>1</v>
      </c>
      <c r="C32">
        <v>33.200000000000003</v>
      </c>
      <c r="D32">
        <v>1</v>
      </c>
      <c r="E32">
        <v>33.200000000000003</v>
      </c>
      <c r="F32">
        <v>33.200000000000003</v>
      </c>
      <c r="G32">
        <v>2.6</v>
      </c>
      <c r="H32">
        <v>1</v>
      </c>
      <c r="I32">
        <v>2.6</v>
      </c>
      <c r="J32">
        <v>2.6</v>
      </c>
      <c r="K32">
        <v>1.25</v>
      </c>
      <c r="L32">
        <v>1.25</v>
      </c>
      <c r="M32">
        <v>1.25</v>
      </c>
      <c r="N32">
        <v>1.25</v>
      </c>
      <c r="O32">
        <v>1.4</v>
      </c>
      <c r="P32">
        <v>1</v>
      </c>
      <c r="Q32">
        <v>1.4</v>
      </c>
      <c r="R32">
        <v>1.4</v>
      </c>
      <c r="S32">
        <v>0.49</v>
      </c>
      <c r="T32">
        <v>1</v>
      </c>
      <c r="U32">
        <v>0.49</v>
      </c>
      <c r="V32">
        <v>0.49</v>
      </c>
      <c r="W32">
        <v>0.95</v>
      </c>
      <c r="X32">
        <v>1</v>
      </c>
      <c r="Y32">
        <v>0.95</v>
      </c>
      <c r="Z32">
        <v>0.95</v>
      </c>
    </row>
    <row r="33" spans="1:26">
      <c r="A33" t="s">
        <v>167</v>
      </c>
      <c r="B33">
        <v>1</v>
      </c>
      <c r="C33">
        <v>36.200000000000003</v>
      </c>
      <c r="D33">
        <v>1</v>
      </c>
      <c r="E33">
        <v>36.200000000000003</v>
      </c>
      <c r="F33">
        <v>36.200000000000003</v>
      </c>
      <c r="G33">
        <v>2.87</v>
      </c>
      <c r="H33">
        <v>1</v>
      </c>
      <c r="I33">
        <v>2.87</v>
      </c>
      <c r="J33">
        <v>2.87</v>
      </c>
      <c r="K33">
        <v>1.2410000000000001</v>
      </c>
      <c r="L33">
        <v>1.2410000000000001</v>
      </c>
      <c r="M33">
        <v>1.2410000000000001</v>
      </c>
      <c r="N33">
        <v>1.2410000000000001</v>
      </c>
      <c r="O33">
        <v>1.63</v>
      </c>
      <c r="P33">
        <v>1</v>
      </c>
      <c r="Q33">
        <v>1.63</v>
      </c>
      <c r="R33">
        <v>1.63</v>
      </c>
      <c r="S33">
        <v>0.51</v>
      </c>
      <c r="T33">
        <v>1</v>
      </c>
      <c r="U33">
        <v>0.51</v>
      </c>
      <c r="V33">
        <v>0.51</v>
      </c>
      <c r="W33">
        <v>0.95</v>
      </c>
      <c r="X33">
        <v>1</v>
      </c>
      <c r="Y33">
        <v>0.95</v>
      </c>
      <c r="Z33">
        <v>0.95</v>
      </c>
    </row>
    <row r="34" spans="1:26">
      <c r="A34" t="s">
        <v>168</v>
      </c>
      <c r="B34">
        <v>1</v>
      </c>
      <c r="C34">
        <v>23.9</v>
      </c>
      <c r="D34">
        <v>1</v>
      </c>
      <c r="E34">
        <v>23.9</v>
      </c>
      <c r="F34">
        <v>23.9</v>
      </c>
      <c r="G34">
        <v>2.14</v>
      </c>
      <c r="H34">
        <v>1</v>
      </c>
      <c r="I34">
        <v>2.14</v>
      </c>
      <c r="J34">
        <v>2.14</v>
      </c>
      <c r="K34">
        <v>0.78400000000000003</v>
      </c>
      <c r="L34">
        <v>0.78400000000000003</v>
      </c>
      <c r="M34">
        <v>0.78400000000000003</v>
      </c>
      <c r="N34">
        <v>0.78400000000000003</v>
      </c>
      <c r="O34">
        <v>1.01</v>
      </c>
      <c r="P34">
        <v>1</v>
      </c>
      <c r="Q34">
        <v>1.01</v>
      </c>
      <c r="R34">
        <v>1.01</v>
      </c>
      <c r="S34">
        <v>0.32300000000000001</v>
      </c>
      <c r="T34">
        <v>1</v>
      </c>
      <c r="U34">
        <v>0.32300000000000001</v>
      </c>
      <c r="V34">
        <v>0.32300000000000001</v>
      </c>
      <c r="W34">
        <v>0.95</v>
      </c>
      <c r="X34">
        <v>1</v>
      </c>
      <c r="Y34">
        <v>0.95</v>
      </c>
      <c r="Z34">
        <v>0.95</v>
      </c>
    </row>
    <row r="35" spans="1:26">
      <c r="A35" t="s">
        <v>169</v>
      </c>
      <c r="B35">
        <v>1</v>
      </c>
      <c r="C35">
        <v>25.5</v>
      </c>
      <c r="D35">
        <v>1</v>
      </c>
      <c r="E35">
        <v>25.5</v>
      </c>
      <c r="F35">
        <v>25.5</v>
      </c>
      <c r="G35">
        <v>2.1</v>
      </c>
      <c r="H35">
        <v>1</v>
      </c>
      <c r="I35">
        <v>2.1</v>
      </c>
      <c r="J35">
        <v>2.1</v>
      </c>
      <c r="K35">
        <v>0.82</v>
      </c>
      <c r="L35">
        <v>0.82</v>
      </c>
      <c r="M35">
        <v>0.82</v>
      </c>
      <c r="N35">
        <v>0.82</v>
      </c>
      <c r="O35">
        <v>1.1000000000000001</v>
      </c>
      <c r="P35">
        <v>1</v>
      </c>
      <c r="Q35">
        <v>1.1000000000000001</v>
      </c>
      <c r="R35">
        <v>1.1000000000000001</v>
      </c>
      <c r="S35">
        <v>0.35</v>
      </c>
      <c r="T35">
        <v>1</v>
      </c>
      <c r="U35">
        <v>0.35</v>
      </c>
      <c r="V35">
        <v>0.35</v>
      </c>
      <c r="W35">
        <v>0.95</v>
      </c>
      <c r="X35">
        <v>1</v>
      </c>
      <c r="Y35">
        <v>0.95</v>
      </c>
      <c r="Z35">
        <v>0.95</v>
      </c>
    </row>
    <row r="36" spans="1:26">
      <c r="A36" t="s">
        <v>170</v>
      </c>
      <c r="B36">
        <v>1</v>
      </c>
      <c r="C36">
        <v>26.3</v>
      </c>
      <c r="D36">
        <v>1</v>
      </c>
      <c r="E36">
        <v>26.3</v>
      </c>
      <c r="F36">
        <v>26.3</v>
      </c>
      <c r="G36">
        <v>2.09</v>
      </c>
      <c r="H36">
        <v>1</v>
      </c>
      <c r="I36">
        <v>2.09</v>
      </c>
      <c r="J36">
        <v>2.09</v>
      </c>
      <c r="K36">
        <v>0.90300000000000002</v>
      </c>
      <c r="L36">
        <v>0.90300000000000002</v>
      </c>
      <c r="M36">
        <v>0.90300000000000002</v>
      </c>
      <c r="N36">
        <v>0.90300000000000002</v>
      </c>
      <c r="O36">
        <v>1.19</v>
      </c>
      <c r="P36">
        <v>1</v>
      </c>
      <c r="Q36">
        <v>1.19</v>
      </c>
      <c r="R36">
        <v>1.19</v>
      </c>
      <c r="S36">
        <v>0.371</v>
      </c>
      <c r="T36">
        <v>1</v>
      </c>
      <c r="U36">
        <v>0.371</v>
      </c>
      <c r="V36">
        <v>0.371</v>
      </c>
      <c r="W36">
        <v>0.95</v>
      </c>
      <c r="X36">
        <v>1</v>
      </c>
      <c r="Y36">
        <v>0.95</v>
      </c>
      <c r="Z36">
        <v>0.95</v>
      </c>
    </row>
    <row r="37" spans="1:26">
      <c r="A37" t="s">
        <v>171</v>
      </c>
      <c r="B37">
        <v>0</v>
      </c>
      <c r="C37">
        <v>12</v>
      </c>
      <c r="D37">
        <v>1</v>
      </c>
      <c r="E37">
        <v>12</v>
      </c>
      <c r="F37">
        <v>12</v>
      </c>
      <c r="G37">
        <v>0.14399999999999999</v>
      </c>
      <c r="H37">
        <v>1</v>
      </c>
      <c r="I37">
        <v>0.14399999999999999</v>
      </c>
      <c r="J37">
        <v>0.14399999999999999</v>
      </c>
      <c r="K37">
        <v>0.497</v>
      </c>
      <c r="L37">
        <v>0.497</v>
      </c>
      <c r="M37">
        <v>0.497</v>
      </c>
      <c r="N37">
        <v>0.497</v>
      </c>
      <c r="O37">
        <v>0.35399999999999998</v>
      </c>
      <c r="P37">
        <v>1</v>
      </c>
      <c r="Q37">
        <v>0.35399999999999998</v>
      </c>
      <c r="R37">
        <v>0.35399999999999998</v>
      </c>
      <c r="S37">
        <v>0.17</v>
      </c>
      <c r="T37">
        <v>1</v>
      </c>
      <c r="U37">
        <v>0.17</v>
      </c>
      <c r="V37">
        <v>0.17</v>
      </c>
      <c r="W37">
        <v>0.79</v>
      </c>
      <c r="X37">
        <v>1</v>
      </c>
      <c r="Y37">
        <v>0.79</v>
      </c>
      <c r="Z37">
        <v>0.79</v>
      </c>
    </row>
    <row r="38" spans="1:26">
      <c r="A38" t="s">
        <v>172</v>
      </c>
      <c r="B38">
        <v>0</v>
      </c>
      <c r="C38">
        <v>23.9</v>
      </c>
      <c r="D38">
        <v>1</v>
      </c>
      <c r="E38">
        <v>23.9</v>
      </c>
      <c r="F38">
        <v>23.9</v>
      </c>
      <c r="G38">
        <v>1.68</v>
      </c>
      <c r="H38">
        <v>1</v>
      </c>
      <c r="I38">
        <v>1.68</v>
      </c>
      <c r="J38">
        <v>1.68</v>
      </c>
      <c r="K38">
        <v>0.496</v>
      </c>
      <c r="L38">
        <v>0.496</v>
      </c>
      <c r="M38">
        <v>0.496</v>
      </c>
      <c r="N38">
        <v>0.496</v>
      </c>
      <c r="O38">
        <v>0.76400000000000001</v>
      </c>
      <c r="P38">
        <v>1</v>
      </c>
      <c r="Q38">
        <v>0.76400000000000001</v>
      </c>
      <c r="R38">
        <v>0.76400000000000001</v>
      </c>
      <c r="S38">
        <v>0.26</v>
      </c>
      <c r="T38">
        <v>1</v>
      </c>
      <c r="U38">
        <v>0.26</v>
      </c>
      <c r="V38">
        <v>0.26</v>
      </c>
      <c r="W38">
        <v>0.76500000000000001</v>
      </c>
      <c r="X38">
        <v>1</v>
      </c>
      <c r="Y38">
        <v>0.76500000000000001</v>
      </c>
      <c r="Z38">
        <v>0.76500000000000001</v>
      </c>
    </row>
    <row r="39" spans="1:26">
      <c r="A39" t="s">
        <v>173</v>
      </c>
      <c r="B39">
        <v>0</v>
      </c>
      <c r="C39">
        <v>12.9</v>
      </c>
      <c r="D39">
        <v>1</v>
      </c>
      <c r="E39">
        <v>12.9</v>
      </c>
      <c r="F39">
        <v>12.9</v>
      </c>
      <c r="G39">
        <v>0.57499999999999996</v>
      </c>
      <c r="H39">
        <v>1</v>
      </c>
      <c r="I39">
        <v>0.57499999999999996</v>
      </c>
      <c r="J39">
        <v>0.57499999999999996</v>
      </c>
      <c r="K39">
        <v>0.59699999999999998</v>
      </c>
      <c r="L39">
        <v>0.59699999999999998</v>
      </c>
      <c r="M39">
        <v>0.59699999999999998</v>
      </c>
      <c r="N39">
        <v>0.59699999999999998</v>
      </c>
      <c r="O39">
        <v>0.46400000000000002</v>
      </c>
      <c r="P39">
        <v>1</v>
      </c>
      <c r="Q39">
        <v>0.46400000000000002</v>
      </c>
      <c r="R39">
        <v>0.46400000000000002</v>
      </c>
      <c r="S39">
        <v>0.17899999999999999</v>
      </c>
      <c r="T39">
        <v>1</v>
      </c>
      <c r="U39">
        <v>0.17899999999999999</v>
      </c>
      <c r="V39">
        <v>0.17899999999999999</v>
      </c>
      <c r="W39">
        <v>0.94</v>
      </c>
      <c r="X39">
        <v>1</v>
      </c>
      <c r="Y39">
        <v>0.94</v>
      </c>
      <c r="Z39">
        <v>0.94</v>
      </c>
    </row>
    <row r="40" spans="1:26">
      <c r="A40" t="s">
        <v>174</v>
      </c>
      <c r="B40">
        <v>0</v>
      </c>
      <c r="C40">
        <v>54.1</v>
      </c>
      <c r="D40">
        <v>1</v>
      </c>
      <c r="E40">
        <v>54.1</v>
      </c>
      <c r="F40">
        <v>54.1</v>
      </c>
      <c r="G40">
        <v>0.69299999999999995</v>
      </c>
      <c r="H40">
        <v>1</v>
      </c>
      <c r="I40">
        <v>0.69299999999999995</v>
      </c>
      <c r="J40">
        <v>0.69299999999999995</v>
      </c>
      <c r="K40">
        <v>0.38700000000000001</v>
      </c>
      <c r="L40">
        <v>0.38700000000000001</v>
      </c>
      <c r="M40">
        <v>0.38700000000000001</v>
      </c>
      <c r="N40">
        <v>0.38700000000000001</v>
      </c>
      <c r="O40">
        <v>0.29699999999999999</v>
      </c>
      <c r="P40">
        <v>1</v>
      </c>
      <c r="Q40">
        <v>0.29699999999999999</v>
      </c>
      <c r="R40">
        <v>0.29699999999999999</v>
      </c>
      <c r="S40">
        <v>0.26400000000000001</v>
      </c>
      <c r="T40">
        <v>1</v>
      </c>
      <c r="U40">
        <v>0.26400000000000001</v>
      </c>
      <c r="V40">
        <v>0.26400000000000001</v>
      </c>
      <c r="W40">
        <v>0.755</v>
      </c>
      <c r="X40">
        <v>1</v>
      </c>
      <c r="Y40">
        <v>0.755</v>
      </c>
      <c r="Z40">
        <v>0.755</v>
      </c>
    </row>
    <row r="41" spans="1:26">
      <c r="A41" t="s">
        <v>175</v>
      </c>
      <c r="B41">
        <v>0</v>
      </c>
      <c r="C41">
        <v>24</v>
      </c>
      <c r="D41">
        <v>1</v>
      </c>
      <c r="E41">
        <v>24</v>
      </c>
      <c r="F41">
        <v>24</v>
      </c>
      <c r="G41">
        <v>1.9</v>
      </c>
      <c r="H41">
        <v>1</v>
      </c>
      <c r="I41">
        <v>1.9</v>
      </c>
      <c r="J41">
        <v>1.9</v>
      </c>
      <c r="K41">
        <v>0.6</v>
      </c>
      <c r="L41">
        <v>0.6</v>
      </c>
      <c r="M41">
        <v>0.6</v>
      </c>
      <c r="N41">
        <v>0.6</v>
      </c>
      <c r="O41">
        <v>0.9</v>
      </c>
      <c r="P41">
        <v>1</v>
      </c>
      <c r="Q41">
        <v>0.9</v>
      </c>
      <c r="R41">
        <v>0.9</v>
      </c>
      <c r="S41">
        <v>0.2</v>
      </c>
      <c r="T41">
        <v>1</v>
      </c>
      <c r="U41">
        <v>0.2</v>
      </c>
      <c r="V41">
        <v>0.2</v>
      </c>
      <c r="W41">
        <v>0.88</v>
      </c>
      <c r="X41">
        <v>1</v>
      </c>
      <c r="Y41">
        <v>0.88</v>
      </c>
      <c r="Z41">
        <v>0.88</v>
      </c>
    </row>
    <row r="42" spans="1:26">
      <c r="A42" t="s">
        <v>176</v>
      </c>
      <c r="B42">
        <v>0</v>
      </c>
      <c r="C42">
        <v>22.6</v>
      </c>
      <c r="D42">
        <v>1</v>
      </c>
      <c r="E42">
        <v>22.6</v>
      </c>
      <c r="F42">
        <v>22.6</v>
      </c>
      <c r="G42">
        <v>0.877</v>
      </c>
      <c r="H42">
        <v>1</v>
      </c>
      <c r="I42">
        <v>0.877</v>
      </c>
      <c r="J42">
        <v>0.877</v>
      </c>
      <c r="K42">
        <v>0.66800000000000004</v>
      </c>
      <c r="L42">
        <v>0.66800000000000004</v>
      </c>
      <c r="M42">
        <v>0.66800000000000004</v>
      </c>
      <c r="N42">
        <v>0.66800000000000004</v>
      </c>
      <c r="O42">
        <v>0.66800000000000004</v>
      </c>
      <c r="P42">
        <v>1</v>
      </c>
      <c r="Q42">
        <v>0.66800000000000004</v>
      </c>
      <c r="R42">
        <v>0.66800000000000004</v>
      </c>
      <c r="S42">
        <v>0.376</v>
      </c>
      <c r="T42">
        <v>1</v>
      </c>
      <c r="U42">
        <v>0.376</v>
      </c>
      <c r="V42">
        <v>0.376</v>
      </c>
      <c r="W42">
        <v>0.95</v>
      </c>
      <c r="X42">
        <v>1</v>
      </c>
      <c r="Y42">
        <v>0.95</v>
      </c>
      <c r="Z42">
        <v>0.95</v>
      </c>
    </row>
    <row r="43" spans="1:26">
      <c r="A43" t="s">
        <v>177</v>
      </c>
      <c r="B43">
        <v>0</v>
      </c>
      <c r="C43">
        <v>24</v>
      </c>
      <c r="D43">
        <v>1</v>
      </c>
      <c r="E43">
        <v>24</v>
      </c>
      <c r="F43">
        <v>24</v>
      </c>
      <c r="G43">
        <v>0.95099999999999996</v>
      </c>
      <c r="H43">
        <v>1</v>
      </c>
      <c r="I43">
        <v>0.95099999999999996</v>
      </c>
      <c r="J43">
        <v>0.95099999999999996</v>
      </c>
      <c r="K43">
        <v>0.80400000000000005</v>
      </c>
      <c r="L43">
        <v>0.80400000000000005</v>
      </c>
      <c r="M43">
        <v>0.80400000000000005</v>
      </c>
      <c r="N43">
        <v>0.80400000000000005</v>
      </c>
      <c r="O43">
        <v>0.80600000000000005</v>
      </c>
      <c r="P43">
        <v>1</v>
      </c>
      <c r="Q43">
        <v>0.80600000000000005</v>
      </c>
      <c r="R43">
        <v>0.80600000000000005</v>
      </c>
      <c r="S43">
        <v>0.22900000000000001</v>
      </c>
      <c r="T43">
        <v>1</v>
      </c>
      <c r="U43">
        <v>0.22900000000000001</v>
      </c>
      <c r="V43">
        <v>0.22900000000000001</v>
      </c>
      <c r="W43">
        <v>0.95</v>
      </c>
      <c r="X43">
        <v>1</v>
      </c>
      <c r="Y43">
        <v>0.95</v>
      </c>
      <c r="Z43">
        <v>0.95</v>
      </c>
    </row>
    <row r="44" spans="1:26">
      <c r="A44" t="s">
        <v>178</v>
      </c>
      <c r="B44">
        <v>0</v>
      </c>
      <c r="C44">
        <v>25.4</v>
      </c>
      <c r="D44">
        <v>1</v>
      </c>
      <c r="E44">
        <v>25.4</v>
      </c>
      <c r="F44">
        <v>25.4</v>
      </c>
      <c r="G44">
        <v>0.9</v>
      </c>
      <c r="H44">
        <v>1</v>
      </c>
      <c r="I44">
        <v>0.9</v>
      </c>
      <c r="J44">
        <v>0.9</v>
      </c>
      <c r="K44">
        <v>0.65</v>
      </c>
      <c r="L44">
        <v>0.65</v>
      </c>
      <c r="M44">
        <v>0.65</v>
      </c>
      <c r="N44">
        <v>0.65</v>
      </c>
      <c r="O44">
        <v>0.78</v>
      </c>
      <c r="P44">
        <v>1</v>
      </c>
      <c r="Q44">
        <v>0.78</v>
      </c>
      <c r="R44">
        <v>0.78</v>
      </c>
      <c r="S44">
        <v>0.26</v>
      </c>
      <c r="T44">
        <v>1</v>
      </c>
      <c r="U44">
        <v>0.26</v>
      </c>
      <c r="V44">
        <v>0.26</v>
      </c>
      <c r="W44">
        <v>0.95</v>
      </c>
      <c r="X44">
        <v>1</v>
      </c>
      <c r="Y44">
        <v>0.95</v>
      </c>
      <c r="Z44">
        <v>0.95</v>
      </c>
    </row>
    <row r="45" spans="1:26">
      <c r="A45" t="s">
        <v>179</v>
      </c>
      <c r="B45">
        <v>0</v>
      </c>
      <c r="C45">
        <v>52.2</v>
      </c>
      <c r="D45">
        <v>1</v>
      </c>
      <c r="E45">
        <v>52.2</v>
      </c>
      <c r="F45">
        <v>52.2</v>
      </c>
      <c r="G45">
        <v>1.87</v>
      </c>
      <c r="H45">
        <v>1</v>
      </c>
      <c r="I45">
        <v>1.87</v>
      </c>
      <c r="J45">
        <v>1.87</v>
      </c>
      <c r="K45">
        <v>1.31</v>
      </c>
      <c r="L45">
        <v>1.31</v>
      </c>
      <c r="M45">
        <v>1.31</v>
      </c>
      <c r="N45">
        <v>1.31</v>
      </c>
      <c r="O45">
        <v>1.79</v>
      </c>
      <c r="P45">
        <v>1</v>
      </c>
      <c r="Q45">
        <v>1.79</v>
      </c>
      <c r="R45">
        <v>1.79</v>
      </c>
      <c r="S45">
        <v>0.50700000000000001</v>
      </c>
      <c r="T45">
        <v>1</v>
      </c>
      <c r="U45">
        <v>0.50700000000000001</v>
      </c>
      <c r="V45">
        <v>0.50700000000000001</v>
      </c>
      <c r="W45">
        <v>0.94</v>
      </c>
      <c r="X45">
        <v>1</v>
      </c>
      <c r="Y45">
        <v>0.94</v>
      </c>
      <c r="Z45">
        <v>0.94</v>
      </c>
    </row>
    <row r="46" spans="1:26">
      <c r="A46" t="s">
        <v>180</v>
      </c>
      <c r="B46">
        <v>0</v>
      </c>
      <c r="C46">
        <v>33.799999999999997</v>
      </c>
      <c r="D46">
        <v>1</v>
      </c>
      <c r="E46">
        <v>33.799999999999997</v>
      </c>
      <c r="F46">
        <v>33.799999999999997</v>
      </c>
      <c r="G46">
        <v>1.21</v>
      </c>
      <c r="H46">
        <v>1</v>
      </c>
      <c r="I46">
        <v>1.21</v>
      </c>
      <c r="J46">
        <v>1.21</v>
      </c>
      <c r="K46">
        <v>0.84799999999999998</v>
      </c>
      <c r="L46">
        <v>0.84799999999999998</v>
      </c>
      <c r="M46">
        <v>0.84799999999999998</v>
      </c>
      <c r="N46">
        <v>0.84799999999999998</v>
      </c>
      <c r="O46">
        <v>1.1599999999999999</v>
      </c>
      <c r="P46">
        <v>1</v>
      </c>
      <c r="Q46">
        <v>1.1599999999999999</v>
      </c>
      <c r="R46">
        <v>1.1599999999999999</v>
      </c>
      <c r="S46">
        <v>0.32800000000000001</v>
      </c>
      <c r="T46">
        <v>1</v>
      </c>
      <c r="U46">
        <v>0.32800000000000001</v>
      </c>
      <c r="V46">
        <v>0.32800000000000001</v>
      </c>
      <c r="W46">
        <v>0.94</v>
      </c>
      <c r="X46">
        <v>1</v>
      </c>
      <c r="Y46">
        <v>0.94</v>
      </c>
      <c r="Z46">
        <v>0.94</v>
      </c>
    </row>
    <row r="47" spans="1:26">
      <c r="A47" t="s">
        <v>181</v>
      </c>
      <c r="B47">
        <v>0</v>
      </c>
      <c r="C47">
        <v>22.4</v>
      </c>
      <c r="D47">
        <v>1</v>
      </c>
      <c r="E47">
        <v>22.4</v>
      </c>
      <c r="F47">
        <v>22.4</v>
      </c>
      <c r="G47">
        <v>0.83</v>
      </c>
      <c r="H47">
        <v>1</v>
      </c>
      <c r="I47">
        <v>0.83</v>
      </c>
      <c r="J47">
        <v>0.83</v>
      </c>
      <c r="K47">
        <v>0.62</v>
      </c>
      <c r="L47">
        <v>0.62</v>
      </c>
      <c r="M47">
        <v>0.62</v>
      </c>
      <c r="N47">
        <v>0.62</v>
      </c>
      <c r="O47">
        <v>0.67</v>
      </c>
      <c r="P47">
        <v>1</v>
      </c>
      <c r="Q47">
        <v>0.67</v>
      </c>
      <c r="R47">
        <v>0.67</v>
      </c>
      <c r="S47">
        <v>0.24</v>
      </c>
      <c r="T47">
        <v>1</v>
      </c>
      <c r="U47">
        <v>0.24</v>
      </c>
      <c r="V47">
        <v>0.24</v>
      </c>
      <c r="W47">
        <v>0.95</v>
      </c>
      <c r="X47">
        <v>1</v>
      </c>
      <c r="Y47">
        <v>0.95</v>
      </c>
      <c r="Z47">
        <v>0.95</v>
      </c>
    </row>
    <row r="48" spans="1:26">
      <c r="A48" t="s">
        <v>182</v>
      </c>
      <c r="B48">
        <v>0</v>
      </c>
      <c r="C48">
        <v>28.18</v>
      </c>
      <c r="D48">
        <v>1</v>
      </c>
      <c r="E48">
        <v>28.18</v>
      </c>
      <c r="F48">
        <v>28.18</v>
      </c>
      <c r="G48">
        <v>1</v>
      </c>
      <c r="H48">
        <v>1</v>
      </c>
      <c r="I48">
        <v>1</v>
      </c>
      <c r="J48">
        <v>1</v>
      </c>
      <c r="K48">
        <v>0.68</v>
      </c>
      <c r="L48">
        <v>0.68</v>
      </c>
      <c r="M48">
        <v>0.68</v>
      </c>
      <c r="N48">
        <v>0.68</v>
      </c>
      <c r="O48">
        <v>0.9</v>
      </c>
      <c r="P48">
        <v>1</v>
      </c>
      <c r="Q48">
        <v>0.9</v>
      </c>
      <c r="R48">
        <v>0.9</v>
      </c>
      <c r="S48">
        <v>0.26</v>
      </c>
      <c r="T48">
        <v>1</v>
      </c>
      <c r="U48">
        <v>0.26</v>
      </c>
      <c r="V48">
        <v>0.26</v>
      </c>
      <c r="W48">
        <v>0.94</v>
      </c>
      <c r="X48">
        <v>1</v>
      </c>
      <c r="Y48">
        <v>0.94</v>
      </c>
      <c r="Z48">
        <v>0.94</v>
      </c>
    </row>
    <row r="49" spans="1:26">
      <c r="A49" t="s">
        <v>183</v>
      </c>
      <c r="B49">
        <v>0</v>
      </c>
      <c r="C49">
        <v>24.05</v>
      </c>
      <c r="D49">
        <v>1</v>
      </c>
      <c r="E49">
        <v>24.05</v>
      </c>
      <c r="F49">
        <v>24.05</v>
      </c>
      <c r="G49">
        <v>0.85</v>
      </c>
      <c r="H49">
        <v>1</v>
      </c>
      <c r="I49">
        <v>0.85</v>
      </c>
      <c r="J49">
        <v>0.85</v>
      </c>
      <c r="K49">
        <v>0.49</v>
      </c>
      <c r="L49">
        <v>0.49</v>
      </c>
      <c r="M49">
        <v>0.49</v>
      </c>
      <c r="N49">
        <v>0.49</v>
      </c>
      <c r="O49">
        <v>0.72</v>
      </c>
      <c r="P49">
        <v>1</v>
      </c>
      <c r="Q49">
        <v>0.72</v>
      </c>
      <c r="R49">
        <v>0.72</v>
      </c>
      <c r="S49">
        <v>0.22</v>
      </c>
      <c r="T49">
        <v>1</v>
      </c>
      <c r="U49">
        <v>0.22</v>
      </c>
      <c r="V49">
        <v>0.22</v>
      </c>
      <c r="W49">
        <v>0.94</v>
      </c>
      <c r="X49">
        <v>1</v>
      </c>
      <c r="Y49">
        <v>0.94</v>
      </c>
      <c r="Z49">
        <v>0.94</v>
      </c>
    </row>
    <row r="50" spans="1:26">
      <c r="A50" t="s">
        <v>184</v>
      </c>
      <c r="B50">
        <v>0</v>
      </c>
      <c r="C50">
        <v>29.14</v>
      </c>
      <c r="D50">
        <v>1</v>
      </c>
      <c r="E50">
        <v>29.14</v>
      </c>
      <c r="F50">
        <v>29.14</v>
      </c>
      <c r="G50">
        <v>0.98</v>
      </c>
      <c r="H50">
        <v>1</v>
      </c>
      <c r="I50">
        <v>0.98</v>
      </c>
      <c r="J50">
        <v>0.98</v>
      </c>
      <c r="K50">
        <v>0.57999999999999996</v>
      </c>
      <c r="L50">
        <v>0.57999999999999996</v>
      </c>
      <c r="M50">
        <v>0.57999999999999996</v>
      </c>
      <c r="N50">
        <v>0.57999999999999996</v>
      </c>
      <c r="O50">
        <v>0.91</v>
      </c>
      <c r="P50">
        <v>1</v>
      </c>
      <c r="Q50">
        <v>0.91</v>
      </c>
      <c r="R50">
        <v>0.91</v>
      </c>
      <c r="S50">
        <v>0.13</v>
      </c>
      <c r="T50">
        <v>1</v>
      </c>
      <c r="U50">
        <v>0.13</v>
      </c>
      <c r="V50">
        <v>0.13</v>
      </c>
      <c r="W50">
        <v>0.94</v>
      </c>
      <c r="X50">
        <v>1</v>
      </c>
      <c r="Y50">
        <v>0.94</v>
      </c>
      <c r="Z50">
        <v>0.94</v>
      </c>
    </row>
    <row r="51" spans="1:26">
      <c r="A51" t="s">
        <v>185</v>
      </c>
      <c r="B51">
        <v>0</v>
      </c>
      <c r="C51">
        <v>26.03</v>
      </c>
      <c r="D51">
        <v>1</v>
      </c>
      <c r="E51">
        <v>26.03</v>
      </c>
      <c r="F51">
        <v>26.03</v>
      </c>
      <c r="G51">
        <v>0.87</v>
      </c>
      <c r="H51">
        <v>1</v>
      </c>
      <c r="I51">
        <v>0.87</v>
      </c>
      <c r="J51">
        <v>0.87</v>
      </c>
      <c r="K51">
        <v>0.56000000000000005</v>
      </c>
      <c r="L51">
        <v>0.56000000000000005</v>
      </c>
      <c r="M51">
        <v>0.56000000000000005</v>
      </c>
      <c r="N51">
        <v>0.56000000000000005</v>
      </c>
      <c r="O51">
        <v>0.82</v>
      </c>
      <c r="P51">
        <v>1</v>
      </c>
      <c r="Q51">
        <v>0.82</v>
      </c>
      <c r="R51">
        <v>0.82</v>
      </c>
      <c r="S51">
        <v>0.23</v>
      </c>
      <c r="T51">
        <v>1</v>
      </c>
      <c r="U51">
        <v>0.23</v>
      </c>
      <c r="V51">
        <v>0.23</v>
      </c>
      <c r="W51">
        <v>0.94</v>
      </c>
      <c r="X51">
        <v>1</v>
      </c>
      <c r="Y51">
        <v>0.94</v>
      </c>
      <c r="Z51">
        <v>0.94</v>
      </c>
    </row>
    <row r="52" spans="1:26">
      <c r="A52" t="s">
        <v>186</v>
      </c>
      <c r="B52">
        <v>0</v>
      </c>
      <c r="C52">
        <v>24.4</v>
      </c>
      <c r="D52">
        <v>1</v>
      </c>
      <c r="E52">
        <v>24.4</v>
      </c>
      <c r="F52">
        <v>24.4</v>
      </c>
      <c r="G52">
        <v>0.85</v>
      </c>
      <c r="H52">
        <v>1</v>
      </c>
      <c r="I52">
        <v>0.85</v>
      </c>
      <c r="J52">
        <v>0.85</v>
      </c>
      <c r="K52">
        <v>0.59499999999999997</v>
      </c>
      <c r="L52">
        <v>0.59499999999999997</v>
      </c>
      <c r="M52">
        <v>0.59499999999999997</v>
      </c>
      <c r="N52">
        <v>0.59499999999999997</v>
      </c>
      <c r="O52">
        <v>0.81100000000000005</v>
      </c>
      <c r="P52">
        <v>1</v>
      </c>
      <c r="Q52">
        <v>0.81100000000000005</v>
      </c>
      <c r="R52">
        <v>0.81100000000000005</v>
      </c>
      <c r="S52">
        <v>0.23</v>
      </c>
      <c r="T52">
        <v>1</v>
      </c>
      <c r="U52">
        <v>0.23</v>
      </c>
      <c r="V52">
        <v>0.23</v>
      </c>
      <c r="W52">
        <v>0.94</v>
      </c>
      <c r="X52">
        <v>1</v>
      </c>
      <c r="Y52">
        <v>0.94</v>
      </c>
      <c r="Z52">
        <v>0.94</v>
      </c>
    </row>
    <row r="53" spans="1:26">
      <c r="A53" t="s">
        <v>187</v>
      </c>
      <c r="B53">
        <v>0</v>
      </c>
      <c r="C53">
        <v>25.34</v>
      </c>
      <c r="D53">
        <v>1</v>
      </c>
      <c r="E53">
        <v>25.34</v>
      </c>
      <c r="F53">
        <v>25.34</v>
      </c>
      <c r="G53">
        <v>0.94</v>
      </c>
      <c r="H53">
        <v>1</v>
      </c>
      <c r="I53">
        <v>0.94</v>
      </c>
      <c r="J53">
        <v>0.94</v>
      </c>
      <c r="K53">
        <v>0.56000000000000005</v>
      </c>
      <c r="L53">
        <v>0.56000000000000005</v>
      </c>
      <c r="M53">
        <v>0.56000000000000005</v>
      </c>
      <c r="N53">
        <v>0.56000000000000005</v>
      </c>
      <c r="O53">
        <v>0.81</v>
      </c>
      <c r="P53">
        <v>1</v>
      </c>
      <c r="Q53">
        <v>0.81</v>
      </c>
      <c r="R53">
        <v>0.81</v>
      </c>
      <c r="S53">
        <v>0.15</v>
      </c>
      <c r="T53">
        <v>1</v>
      </c>
      <c r="U53">
        <v>0.15</v>
      </c>
      <c r="V53">
        <v>0.15</v>
      </c>
      <c r="W53">
        <v>0.94</v>
      </c>
      <c r="X53">
        <v>1</v>
      </c>
      <c r="Y53">
        <v>0.94</v>
      </c>
      <c r="Z53">
        <v>0.94</v>
      </c>
    </row>
    <row r="54" spans="1:26">
      <c r="A54" t="s">
        <v>188</v>
      </c>
      <c r="B54">
        <v>0</v>
      </c>
      <c r="C54">
        <v>25.5</v>
      </c>
      <c r="D54">
        <v>1</v>
      </c>
      <c r="E54">
        <v>25.5</v>
      </c>
      <c r="F54">
        <v>25.5</v>
      </c>
      <c r="G54">
        <v>0.85</v>
      </c>
      <c r="H54">
        <v>1</v>
      </c>
      <c r="I54">
        <v>0.85</v>
      </c>
      <c r="J54">
        <v>0.85</v>
      </c>
      <c r="K54">
        <v>0.61</v>
      </c>
      <c r="L54">
        <v>0.61</v>
      </c>
      <c r="M54">
        <v>0.61</v>
      </c>
      <c r="N54">
        <v>0.61</v>
      </c>
      <c r="O54">
        <v>0.72</v>
      </c>
      <c r="P54">
        <v>1</v>
      </c>
      <c r="Q54">
        <v>0.72</v>
      </c>
      <c r="R54">
        <v>0.72</v>
      </c>
      <c r="S54">
        <v>0.31</v>
      </c>
      <c r="T54">
        <v>1</v>
      </c>
      <c r="U54">
        <v>0.31</v>
      </c>
      <c r="V54">
        <v>0.31</v>
      </c>
      <c r="W54">
        <v>0.94</v>
      </c>
      <c r="X54">
        <v>1</v>
      </c>
      <c r="Y54">
        <v>0.94</v>
      </c>
      <c r="Z54">
        <v>0.94</v>
      </c>
    </row>
    <row r="55" spans="1:26">
      <c r="A55" t="s">
        <v>189</v>
      </c>
      <c r="B55">
        <v>0</v>
      </c>
      <c r="C55">
        <v>25</v>
      </c>
      <c r="D55">
        <v>1</v>
      </c>
      <c r="E55">
        <v>25</v>
      </c>
      <c r="F55">
        <v>25</v>
      </c>
      <c r="G55">
        <v>0.83</v>
      </c>
      <c r="H55">
        <v>1</v>
      </c>
      <c r="I55">
        <v>0.83</v>
      </c>
      <c r="J55">
        <v>0.83</v>
      </c>
      <c r="K55">
        <v>0.72</v>
      </c>
      <c r="L55">
        <v>0.72</v>
      </c>
      <c r="M55">
        <v>0.72</v>
      </c>
      <c r="N55">
        <v>0.72</v>
      </c>
      <c r="O55">
        <v>0.73</v>
      </c>
      <c r="P55">
        <v>1</v>
      </c>
      <c r="Q55">
        <v>0.73</v>
      </c>
      <c r="R55">
        <v>0.73</v>
      </c>
      <c r="S55">
        <v>0.3</v>
      </c>
      <c r="T55">
        <v>1</v>
      </c>
      <c r="U55">
        <v>0.3</v>
      </c>
      <c r="V55">
        <v>0.3</v>
      </c>
      <c r="W55">
        <v>0.94</v>
      </c>
      <c r="X55">
        <v>1</v>
      </c>
      <c r="Y55">
        <v>0.94</v>
      </c>
      <c r="Z55">
        <v>0.94</v>
      </c>
    </row>
    <row r="56" spans="1:26">
      <c r="A56" t="s">
        <v>190</v>
      </c>
      <c r="B56">
        <v>0</v>
      </c>
      <c r="C56">
        <v>23.1</v>
      </c>
      <c r="D56">
        <v>1</v>
      </c>
      <c r="E56">
        <v>23.1</v>
      </c>
      <c r="F56">
        <v>23.1</v>
      </c>
      <c r="G56">
        <v>1.77</v>
      </c>
      <c r="H56">
        <v>1</v>
      </c>
      <c r="I56">
        <v>1.77</v>
      </c>
      <c r="J56">
        <v>1.77</v>
      </c>
      <c r="K56">
        <v>0.46800000000000003</v>
      </c>
      <c r="L56">
        <v>0.46800000000000003</v>
      </c>
      <c r="M56">
        <v>0.46800000000000003</v>
      </c>
      <c r="N56">
        <v>0.46800000000000003</v>
      </c>
      <c r="O56">
        <v>0.81299999999999994</v>
      </c>
      <c r="P56">
        <v>1</v>
      </c>
      <c r="Q56">
        <v>0.81299999999999994</v>
      </c>
      <c r="R56">
        <v>0.81299999999999994</v>
      </c>
      <c r="S56">
        <v>0.159</v>
      </c>
      <c r="T56">
        <v>1</v>
      </c>
      <c r="U56">
        <v>0.159</v>
      </c>
      <c r="V56">
        <v>0.159</v>
      </c>
      <c r="W56">
        <v>0.88</v>
      </c>
      <c r="X56">
        <v>1</v>
      </c>
      <c r="Y56">
        <v>0.88</v>
      </c>
      <c r="Z56">
        <v>0.88</v>
      </c>
    </row>
    <row r="57" spans="1:26">
      <c r="A57" t="s">
        <v>191</v>
      </c>
      <c r="B57">
        <v>0</v>
      </c>
      <c r="C57">
        <v>1.0900000000000001</v>
      </c>
      <c r="D57">
        <v>1</v>
      </c>
      <c r="E57">
        <v>1.0900000000000001</v>
      </c>
      <c r="F57">
        <v>1.0900000000000001</v>
      </c>
      <c r="G57">
        <v>0.05</v>
      </c>
      <c r="H57">
        <v>1</v>
      </c>
      <c r="I57">
        <v>0.05</v>
      </c>
      <c r="J57">
        <v>0.05</v>
      </c>
      <c r="K57">
        <v>0.03</v>
      </c>
      <c r="L57">
        <v>0.03</v>
      </c>
      <c r="M57">
        <v>0.03</v>
      </c>
      <c r="N57">
        <v>0.03</v>
      </c>
      <c r="O57">
        <v>0.02</v>
      </c>
      <c r="P57">
        <v>1</v>
      </c>
      <c r="Q57">
        <v>0.02</v>
      </c>
      <c r="R57">
        <v>0.02</v>
      </c>
      <c r="S57">
        <v>0.01</v>
      </c>
      <c r="T57">
        <v>1</v>
      </c>
      <c r="U57">
        <v>0.01</v>
      </c>
      <c r="V57">
        <v>0.01</v>
      </c>
      <c r="W57">
        <v>0.7</v>
      </c>
      <c r="X57">
        <v>1</v>
      </c>
      <c r="Y57">
        <v>0.7</v>
      </c>
      <c r="Z57">
        <v>0.7</v>
      </c>
    </row>
    <row r="58" spans="1:26">
      <c r="A58" t="s">
        <v>192</v>
      </c>
      <c r="B58">
        <v>0</v>
      </c>
      <c r="C58">
        <v>1.5</v>
      </c>
      <c r="D58">
        <v>1</v>
      </c>
      <c r="E58">
        <v>1.5</v>
      </c>
      <c r="F58">
        <v>1.5</v>
      </c>
      <c r="G58">
        <v>7.0000000000000007E-2</v>
      </c>
      <c r="H58">
        <v>1</v>
      </c>
      <c r="I58">
        <v>7.0000000000000007E-2</v>
      </c>
      <c r="J58">
        <v>7.0000000000000007E-2</v>
      </c>
      <c r="K58">
        <v>0.03</v>
      </c>
      <c r="L58">
        <v>0.03</v>
      </c>
      <c r="M58">
        <v>0.03</v>
      </c>
      <c r="N58">
        <v>0.03</v>
      </c>
      <c r="O58">
        <v>0.05</v>
      </c>
      <c r="P58">
        <v>1</v>
      </c>
      <c r="Q58">
        <v>0.05</v>
      </c>
      <c r="R58">
        <v>0.05</v>
      </c>
      <c r="S58">
        <v>0.02</v>
      </c>
      <c r="T58">
        <v>1</v>
      </c>
      <c r="U58">
        <v>0.02</v>
      </c>
      <c r="V58">
        <v>0.02</v>
      </c>
      <c r="W58">
        <v>0.7</v>
      </c>
      <c r="X58">
        <v>1</v>
      </c>
      <c r="Y58">
        <v>0.7</v>
      </c>
      <c r="Z58">
        <v>0.7</v>
      </c>
    </row>
    <row r="59" spans="1:26">
      <c r="A59" t="s">
        <v>193</v>
      </c>
      <c r="B59">
        <v>0</v>
      </c>
      <c r="C59">
        <v>30.8</v>
      </c>
      <c r="D59">
        <v>1</v>
      </c>
      <c r="E59">
        <v>30.8</v>
      </c>
      <c r="F59">
        <v>30.8</v>
      </c>
      <c r="G59">
        <v>1.36</v>
      </c>
      <c r="H59">
        <v>1</v>
      </c>
      <c r="I59">
        <v>1.36</v>
      </c>
      <c r="J59">
        <v>1.36</v>
      </c>
      <c r="K59">
        <v>1.1200000000000001</v>
      </c>
      <c r="L59">
        <v>1.1200000000000001</v>
      </c>
      <c r="M59">
        <v>1.1200000000000001</v>
      </c>
      <c r="N59">
        <v>1.1200000000000001</v>
      </c>
      <c r="O59">
        <v>1.04</v>
      </c>
      <c r="P59">
        <v>1</v>
      </c>
      <c r="Q59">
        <v>1.04</v>
      </c>
      <c r="R59">
        <v>1.04</v>
      </c>
      <c r="S59">
        <v>0.60899999999999999</v>
      </c>
      <c r="T59">
        <v>1</v>
      </c>
      <c r="U59">
        <v>0.60899999999999999</v>
      </c>
      <c r="V59">
        <v>0.60899999999999999</v>
      </c>
      <c r="W59">
        <v>0.87780000000000002</v>
      </c>
      <c r="X59">
        <v>1</v>
      </c>
      <c r="Y59">
        <v>0.87780000000000002</v>
      </c>
      <c r="Z59">
        <v>0.87780000000000002</v>
      </c>
    </row>
    <row r="60" spans="1:26">
      <c r="A60" t="s">
        <v>194</v>
      </c>
      <c r="B60">
        <v>0</v>
      </c>
      <c r="C60">
        <v>7.3</v>
      </c>
      <c r="D60">
        <v>1</v>
      </c>
      <c r="E60">
        <v>7.3</v>
      </c>
      <c r="F60">
        <v>7.3</v>
      </c>
      <c r="G60">
        <v>0.28199999999999997</v>
      </c>
      <c r="H60">
        <v>1</v>
      </c>
      <c r="I60">
        <v>0.28199999999999997</v>
      </c>
      <c r="J60">
        <v>0.28199999999999997</v>
      </c>
      <c r="K60">
        <v>0.28999999999999998</v>
      </c>
      <c r="L60">
        <v>0.28999999999999998</v>
      </c>
      <c r="M60">
        <v>0.28999999999999998</v>
      </c>
      <c r="N60">
        <v>0.28999999999999998</v>
      </c>
      <c r="O60">
        <v>0.245</v>
      </c>
      <c r="P60">
        <v>1</v>
      </c>
      <c r="Q60">
        <v>0.245</v>
      </c>
      <c r="R60">
        <v>0.245</v>
      </c>
      <c r="S60">
        <v>9.7000000000000003E-2</v>
      </c>
      <c r="T60">
        <v>1</v>
      </c>
      <c r="U60">
        <v>9.7000000000000003E-2</v>
      </c>
      <c r="V60">
        <v>9.7000000000000003E-2</v>
      </c>
      <c r="W60">
        <v>0.88</v>
      </c>
      <c r="X60">
        <v>1</v>
      </c>
      <c r="Y60">
        <v>0.88</v>
      </c>
      <c r="Z60">
        <v>0.88</v>
      </c>
    </row>
    <row r="61" spans="1:26">
      <c r="A61" t="s">
        <v>195</v>
      </c>
      <c r="B61">
        <v>0</v>
      </c>
      <c r="C61">
        <v>7.8</v>
      </c>
      <c r="D61">
        <v>1</v>
      </c>
      <c r="E61">
        <v>7.8</v>
      </c>
      <c r="F61">
        <v>7.8</v>
      </c>
      <c r="G61">
        <v>0.28799999999999998</v>
      </c>
      <c r="H61">
        <v>1</v>
      </c>
      <c r="I61">
        <v>0.28799999999999998</v>
      </c>
      <c r="J61">
        <v>0.28799999999999998</v>
      </c>
      <c r="K61">
        <v>0.27600000000000002</v>
      </c>
      <c r="L61">
        <v>0.27600000000000002</v>
      </c>
      <c r="M61">
        <v>0.27600000000000002</v>
      </c>
      <c r="N61">
        <v>0.27600000000000002</v>
      </c>
      <c r="O61">
        <v>0.26200000000000001</v>
      </c>
      <c r="P61">
        <v>1</v>
      </c>
      <c r="Q61">
        <v>0.26200000000000001</v>
      </c>
      <c r="R61">
        <v>0.26200000000000001</v>
      </c>
      <c r="S61">
        <v>0.11</v>
      </c>
      <c r="T61">
        <v>1</v>
      </c>
      <c r="U61">
        <v>0.11</v>
      </c>
      <c r="V61">
        <v>0.11</v>
      </c>
      <c r="W61">
        <v>0.88</v>
      </c>
      <c r="X61">
        <v>1</v>
      </c>
      <c r="Y61">
        <v>0.88</v>
      </c>
      <c r="Z61">
        <v>0.88</v>
      </c>
    </row>
    <row r="62" spans="1:26">
      <c r="A62" t="s">
        <v>196</v>
      </c>
      <c r="B62">
        <v>0</v>
      </c>
      <c r="C62">
        <v>8.4</v>
      </c>
      <c r="D62">
        <v>1</v>
      </c>
      <c r="E62">
        <v>8.4</v>
      </c>
      <c r="F62">
        <v>8.4</v>
      </c>
      <c r="G62">
        <v>0.311</v>
      </c>
      <c r="H62">
        <v>1</v>
      </c>
      <c r="I62">
        <v>0.311</v>
      </c>
      <c r="J62">
        <v>0.311</v>
      </c>
      <c r="K62">
        <v>0.29699999999999999</v>
      </c>
      <c r="L62">
        <v>0.29699999999999999</v>
      </c>
      <c r="M62">
        <v>0.29699999999999999</v>
      </c>
      <c r="N62">
        <v>0.29699999999999999</v>
      </c>
      <c r="O62">
        <v>0.28199999999999997</v>
      </c>
      <c r="P62">
        <v>1</v>
      </c>
      <c r="Q62">
        <v>0.28199999999999997</v>
      </c>
      <c r="R62">
        <v>0.28199999999999997</v>
      </c>
      <c r="S62">
        <v>0.11899999999999999</v>
      </c>
      <c r="T62">
        <v>1</v>
      </c>
      <c r="U62">
        <v>0.11899999999999999</v>
      </c>
      <c r="V62">
        <v>0.11899999999999999</v>
      </c>
      <c r="W62">
        <v>0.88</v>
      </c>
      <c r="X62">
        <v>1</v>
      </c>
      <c r="Y62">
        <v>0.88</v>
      </c>
      <c r="Z62">
        <v>0.88</v>
      </c>
    </row>
    <row r="63" spans="1:26">
      <c r="A63" t="s">
        <v>197</v>
      </c>
      <c r="B63">
        <v>0</v>
      </c>
      <c r="C63">
        <v>8.5</v>
      </c>
      <c r="D63">
        <v>1</v>
      </c>
      <c r="E63">
        <v>8.5</v>
      </c>
      <c r="F63">
        <v>8.5</v>
      </c>
      <c r="G63">
        <v>0.34</v>
      </c>
      <c r="H63">
        <v>1</v>
      </c>
      <c r="I63">
        <v>0.34</v>
      </c>
      <c r="J63">
        <v>0.34</v>
      </c>
      <c r="K63">
        <v>0.37</v>
      </c>
      <c r="L63">
        <v>0.37</v>
      </c>
      <c r="M63">
        <v>0.37</v>
      </c>
      <c r="N63">
        <v>0.37</v>
      </c>
      <c r="O63">
        <v>0.3</v>
      </c>
      <c r="P63">
        <v>1</v>
      </c>
      <c r="Q63">
        <v>0.3</v>
      </c>
      <c r="R63">
        <v>0.3</v>
      </c>
      <c r="S63">
        <v>0.1</v>
      </c>
      <c r="T63">
        <v>1</v>
      </c>
      <c r="U63">
        <v>0.1</v>
      </c>
      <c r="V63">
        <v>0.1</v>
      </c>
      <c r="W63">
        <v>0.88</v>
      </c>
      <c r="X63">
        <v>1</v>
      </c>
      <c r="Y63">
        <v>0.88</v>
      </c>
      <c r="Z63">
        <v>0.88</v>
      </c>
    </row>
    <row r="64" spans="1:26">
      <c r="A64" t="s">
        <v>198</v>
      </c>
      <c r="B64">
        <v>0</v>
      </c>
      <c r="C64">
        <v>15.9</v>
      </c>
      <c r="D64">
        <v>1</v>
      </c>
      <c r="E64">
        <v>15.9</v>
      </c>
      <c r="F64">
        <v>15.9</v>
      </c>
      <c r="G64">
        <v>0.33800000000000002</v>
      </c>
      <c r="H64">
        <v>1</v>
      </c>
      <c r="I64">
        <v>0.33800000000000002</v>
      </c>
      <c r="J64">
        <v>0.33800000000000002</v>
      </c>
      <c r="K64">
        <v>0.19900000000000001</v>
      </c>
      <c r="L64">
        <v>0.19900000000000001</v>
      </c>
      <c r="M64">
        <v>0.19900000000000001</v>
      </c>
      <c r="N64">
        <v>0.19900000000000001</v>
      </c>
      <c r="O64">
        <v>0.49</v>
      </c>
      <c r="P64">
        <v>1</v>
      </c>
      <c r="Q64">
        <v>0.49</v>
      </c>
      <c r="R64">
        <v>0.49</v>
      </c>
      <c r="S64">
        <v>0.18</v>
      </c>
      <c r="T64">
        <v>1</v>
      </c>
      <c r="U64">
        <v>0.18</v>
      </c>
      <c r="V64">
        <v>0.18</v>
      </c>
      <c r="W64">
        <v>0.88</v>
      </c>
      <c r="X64">
        <v>1</v>
      </c>
      <c r="Y64">
        <v>0.88</v>
      </c>
      <c r="Z64">
        <v>0.88</v>
      </c>
    </row>
    <row r="65" spans="1:26">
      <c r="A65" t="s">
        <v>199</v>
      </c>
      <c r="B65">
        <v>0</v>
      </c>
      <c r="C65">
        <v>12.7</v>
      </c>
      <c r="D65">
        <v>1</v>
      </c>
      <c r="E65">
        <v>12.7</v>
      </c>
      <c r="F65">
        <v>12.7</v>
      </c>
      <c r="G65">
        <v>0.49</v>
      </c>
      <c r="H65">
        <v>1</v>
      </c>
      <c r="I65">
        <v>0.49</v>
      </c>
      <c r="J65">
        <v>0.49</v>
      </c>
      <c r="K65">
        <v>0.53</v>
      </c>
      <c r="L65">
        <v>0.53</v>
      </c>
      <c r="M65">
        <v>0.53</v>
      </c>
      <c r="N65">
        <v>0.53</v>
      </c>
      <c r="O65">
        <v>0.45</v>
      </c>
      <c r="P65">
        <v>1</v>
      </c>
      <c r="Q65">
        <v>0.45</v>
      </c>
      <c r="R65">
        <v>0.45</v>
      </c>
      <c r="S65">
        <v>0.15</v>
      </c>
      <c r="T65">
        <v>1</v>
      </c>
      <c r="U65">
        <v>0.15</v>
      </c>
      <c r="V65">
        <v>0.15</v>
      </c>
      <c r="W65">
        <v>0.88</v>
      </c>
      <c r="X65">
        <v>1</v>
      </c>
      <c r="Y65">
        <v>0.88</v>
      </c>
      <c r="Z65">
        <v>0.88</v>
      </c>
    </row>
    <row r="66" spans="1:26">
      <c r="A66" t="s">
        <v>200</v>
      </c>
      <c r="B66">
        <v>0</v>
      </c>
      <c r="C66">
        <v>30.8</v>
      </c>
      <c r="D66">
        <v>1</v>
      </c>
      <c r="E66">
        <v>30.8</v>
      </c>
      <c r="F66">
        <v>30.8</v>
      </c>
      <c r="G66">
        <v>0.98699999999999999</v>
      </c>
      <c r="H66">
        <v>1</v>
      </c>
      <c r="I66">
        <v>0.98699999999999999</v>
      </c>
      <c r="J66">
        <v>0.98699999999999999</v>
      </c>
      <c r="K66">
        <v>1.641</v>
      </c>
      <c r="L66">
        <v>1.641</v>
      </c>
      <c r="M66">
        <v>1.641</v>
      </c>
      <c r="N66">
        <v>1.641</v>
      </c>
      <c r="O66">
        <v>1.28</v>
      </c>
      <c r="P66">
        <v>1</v>
      </c>
      <c r="Q66">
        <v>1.28</v>
      </c>
      <c r="R66">
        <v>1.28</v>
      </c>
      <c r="S66">
        <v>0.67400000000000004</v>
      </c>
      <c r="T66">
        <v>1</v>
      </c>
      <c r="U66">
        <v>0.67400000000000004</v>
      </c>
      <c r="V66">
        <v>0.67400000000000004</v>
      </c>
      <c r="W66">
        <v>0.85</v>
      </c>
      <c r="X66">
        <v>1</v>
      </c>
      <c r="Y66">
        <v>0.85</v>
      </c>
      <c r="Z66">
        <v>0.85</v>
      </c>
    </row>
    <row r="67" spans="1:26">
      <c r="A67" t="s">
        <v>201</v>
      </c>
      <c r="B67">
        <v>0</v>
      </c>
      <c r="C67">
        <v>17</v>
      </c>
      <c r="D67">
        <v>1</v>
      </c>
      <c r="E67">
        <v>17</v>
      </c>
      <c r="F67">
        <v>17</v>
      </c>
      <c r="G67">
        <v>0.54500000000000004</v>
      </c>
      <c r="H67">
        <v>1</v>
      </c>
      <c r="I67">
        <v>0.54500000000000004</v>
      </c>
      <c r="J67">
        <v>0.54500000000000004</v>
      </c>
      <c r="K67">
        <v>0.90400000000000003</v>
      </c>
      <c r="L67">
        <v>0.90400000000000003</v>
      </c>
      <c r="M67">
        <v>0.90400000000000003</v>
      </c>
      <c r="N67">
        <v>0.90400000000000003</v>
      </c>
      <c r="O67">
        <v>0.70599999999999996</v>
      </c>
      <c r="P67">
        <v>1</v>
      </c>
      <c r="Q67">
        <v>0.70599999999999996</v>
      </c>
      <c r="R67">
        <v>0.70599999999999996</v>
      </c>
      <c r="S67">
        <v>0.372</v>
      </c>
      <c r="T67">
        <v>1</v>
      </c>
      <c r="U67">
        <v>0.372</v>
      </c>
      <c r="V67">
        <v>0.372</v>
      </c>
      <c r="W67">
        <v>0.85</v>
      </c>
      <c r="X67">
        <v>1</v>
      </c>
      <c r="Y67">
        <v>0.85</v>
      </c>
      <c r="Z67">
        <v>0.85</v>
      </c>
    </row>
    <row r="68" spans="1:26">
      <c r="A68" t="s">
        <v>67</v>
      </c>
      <c r="B68">
        <v>0</v>
      </c>
      <c r="C68">
        <v>9.5</v>
      </c>
      <c r="D68">
        <v>1</v>
      </c>
      <c r="E68">
        <v>9.5</v>
      </c>
      <c r="F68">
        <v>9.5</v>
      </c>
      <c r="G68">
        <v>0.2</v>
      </c>
      <c r="H68">
        <v>1</v>
      </c>
      <c r="I68">
        <v>0.2</v>
      </c>
      <c r="J68">
        <v>0.2</v>
      </c>
      <c r="K68">
        <v>0.35</v>
      </c>
      <c r="L68">
        <v>0.35</v>
      </c>
      <c r="M68">
        <v>0.35</v>
      </c>
      <c r="N68">
        <v>0.35</v>
      </c>
      <c r="O68">
        <v>0.35</v>
      </c>
      <c r="P68">
        <v>1</v>
      </c>
      <c r="Q68">
        <v>0.35</v>
      </c>
      <c r="R68">
        <v>0.35</v>
      </c>
      <c r="S68">
        <v>0.12</v>
      </c>
      <c r="T68">
        <v>1</v>
      </c>
      <c r="U68">
        <v>0.12</v>
      </c>
      <c r="V68">
        <v>0.12</v>
      </c>
      <c r="W68">
        <v>0.8</v>
      </c>
      <c r="X68">
        <v>1</v>
      </c>
      <c r="Y68">
        <v>0.8</v>
      </c>
      <c r="Z68">
        <v>0.8</v>
      </c>
    </row>
    <row r="69" spans="1:26">
      <c r="A69" t="s">
        <v>202</v>
      </c>
      <c r="B69">
        <v>0</v>
      </c>
      <c r="C69">
        <v>44.85</v>
      </c>
      <c r="D69">
        <v>1</v>
      </c>
      <c r="E69">
        <v>44.85</v>
      </c>
      <c r="F69">
        <v>44.85</v>
      </c>
      <c r="G69">
        <v>2.83</v>
      </c>
      <c r="H69">
        <v>1</v>
      </c>
      <c r="I69">
        <v>2.83</v>
      </c>
      <c r="J69">
        <v>2.83</v>
      </c>
      <c r="K69">
        <v>1.24</v>
      </c>
      <c r="L69">
        <v>1.24</v>
      </c>
      <c r="M69">
        <v>1.24</v>
      </c>
      <c r="N69">
        <v>1.24</v>
      </c>
      <c r="O69">
        <v>1.8</v>
      </c>
      <c r="P69">
        <v>1</v>
      </c>
      <c r="Q69">
        <v>1.8</v>
      </c>
      <c r="R69">
        <v>1.8</v>
      </c>
      <c r="S69">
        <v>0.64</v>
      </c>
      <c r="T69">
        <v>1</v>
      </c>
      <c r="U69">
        <v>0.64</v>
      </c>
      <c r="V69">
        <v>0.64</v>
      </c>
      <c r="W69">
        <v>0.86</v>
      </c>
      <c r="X69">
        <v>1</v>
      </c>
      <c r="Y69">
        <v>0.86</v>
      </c>
      <c r="Z69">
        <v>0.86</v>
      </c>
    </row>
    <row r="70" spans="1:26">
      <c r="A70" t="s">
        <v>203</v>
      </c>
      <c r="B70">
        <v>0</v>
      </c>
      <c r="C70">
        <v>64</v>
      </c>
      <c r="D70">
        <v>1</v>
      </c>
      <c r="E70">
        <v>64</v>
      </c>
      <c r="F70">
        <v>64</v>
      </c>
      <c r="G70">
        <v>3.9039999999999999</v>
      </c>
      <c r="H70">
        <v>1</v>
      </c>
      <c r="I70">
        <v>3.9039999999999999</v>
      </c>
      <c r="J70">
        <v>3.9039999999999999</v>
      </c>
      <c r="K70">
        <v>1.6639999999999999</v>
      </c>
      <c r="L70">
        <v>1.6639999999999999</v>
      </c>
      <c r="M70">
        <v>1.6639999999999999</v>
      </c>
      <c r="N70">
        <v>1.6639999999999999</v>
      </c>
      <c r="O70">
        <v>2.4319999999999999</v>
      </c>
      <c r="P70">
        <v>1</v>
      </c>
      <c r="Q70">
        <v>2.4319999999999999</v>
      </c>
      <c r="R70">
        <v>2.4319999999999999</v>
      </c>
      <c r="S70">
        <v>0.83199999999999996</v>
      </c>
      <c r="T70">
        <v>1</v>
      </c>
      <c r="U70">
        <v>0.83199999999999996</v>
      </c>
      <c r="V70">
        <v>0.83199999999999996</v>
      </c>
      <c r="W70">
        <v>0.95</v>
      </c>
      <c r="X70">
        <v>1</v>
      </c>
      <c r="Y70">
        <v>0.95</v>
      </c>
      <c r="Z70">
        <v>0.95</v>
      </c>
    </row>
    <row r="71" spans="1:26">
      <c r="A71" t="s">
        <v>204</v>
      </c>
      <c r="B71">
        <v>0</v>
      </c>
      <c r="C71">
        <v>58.2</v>
      </c>
      <c r="D71">
        <v>1</v>
      </c>
      <c r="E71">
        <v>58.2</v>
      </c>
      <c r="F71">
        <v>58.2</v>
      </c>
      <c r="G71">
        <v>4</v>
      </c>
      <c r="H71">
        <v>1</v>
      </c>
      <c r="I71">
        <v>4</v>
      </c>
      <c r="J71">
        <v>4</v>
      </c>
      <c r="K71">
        <v>1.6</v>
      </c>
      <c r="L71">
        <v>1.6</v>
      </c>
      <c r="M71">
        <v>1.6</v>
      </c>
      <c r="N71">
        <v>1.6</v>
      </c>
      <c r="O71">
        <v>2.5</v>
      </c>
      <c r="P71">
        <v>1</v>
      </c>
      <c r="Q71">
        <v>2.5</v>
      </c>
      <c r="R71">
        <v>2.5</v>
      </c>
      <c r="S71">
        <v>0.85</v>
      </c>
      <c r="T71">
        <v>1</v>
      </c>
      <c r="U71">
        <v>0.85</v>
      </c>
      <c r="V71">
        <v>0.85</v>
      </c>
      <c r="W71">
        <v>0.95</v>
      </c>
      <c r="X71">
        <v>1</v>
      </c>
      <c r="Y71">
        <v>0.95</v>
      </c>
      <c r="Z71">
        <v>0.95</v>
      </c>
    </row>
    <row r="72" spans="1:26">
      <c r="A72" t="s">
        <v>205</v>
      </c>
      <c r="B72">
        <v>0</v>
      </c>
      <c r="C72">
        <v>63.6</v>
      </c>
      <c r="D72">
        <v>1</v>
      </c>
      <c r="E72">
        <v>63.6</v>
      </c>
      <c r="F72">
        <v>63.6</v>
      </c>
      <c r="G72">
        <v>3.93</v>
      </c>
      <c r="H72">
        <v>1</v>
      </c>
      <c r="I72">
        <v>3.93</v>
      </c>
      <c r="J72">
        <v>3.93</v>
      </c>
      <c r="K72">
        <v>1.7</v>
      </c>
      <c r="L72">
        <v>1.7</v>
      </c>
      <c r="M72">
        <v>1.7</v>
      </c>
      <c r="N72">
        <v>1.7</v>
      </c>
      <c r="O72">
        <v>2.4700000000000002</v>
      </c>
      <c r="P72">
        <v>1</v>
      </c>
      <c r="Q72">
        <v>2.4700000000000002</v>
      </c>
      <c r="R72">
        <v>2.4700000000000002</v>
      </c>
      <c r="S72">
        <v>0.83499999999999996</v>
      </c>
      <c r="T72">
        <v>1</v>
      </c>
      <c r="U72">
        <v>0.83499999999999996</v>
      </c>
      <c r="V72">
        <v>0.83499999999999996</v>
      </c>
      <c r="W72">
        <v>0.95</v>
      </c>
      <c r="X72">
        <v>1</v>
      </c>
      <c r="Y72">
        <v>0.95</v>
      </c>
      <c r="Z72">
        <v>0.95</v>
      </c>
    </row>
    <row r="73" spans="1:26">
      <c r="A73" t="s">
        <v>206</v>
      </c>
      <c r="B73">
        <v>0</v>
      </c>
      <c r="C73">
        <v>85.54</v>
      </c>
      <c r="D73">
        <v>1</v>
      </c>
      <c r="E73">
        <v>85.54</v>
      </c>
      <c r="F73">
        <v>85.54</v>
      </c>
      <c r="G73">
        <v>5.32</v>
      </c>
      <c r="H73">
        <v>1</v>
      </c>
      <c r="I73">
        <v>5.32</v>
      </c>
      <c r="J73">
        <v>5.32</v>
      </c>
      <c r="K73">
        <v>2.16</v>
      </c>
      <c r="L73">
        <v>2.16</v>
      </c>
      <c r="M73">
        <v>2.16</v>
      </c>
      <c r="N73">
        <v>2.16</v>
      </c>
      <c r="O73">
        <v>3.34</v>
      </c>
      <c r="P73">
        <v>1</v>
      </c>
      <c r="Q73">
        <v>3.34</v>
      </c>
      <c r="R73">
        <v>3.34</v>
      </c>
      <c r="S73">
        <v>1.08</v>
      </c>
      <c r="T73">
        <v>1</v>
      </c>
      <c r="U73">
        <v>1.08</v>
      </c>
      <c r="V73">
        <v>1.08</v>
      </c>
      <c r="W73">
        <v>0.95</v>
      </c>
      <c r="X73">
        <v>1</v>
      </c>
      <c r="Y73">
        <v>0.95</v>
      </c>
      <c r="Z73">
        <v>0.95</v>
      </c>
    </row>
    <row r="74" spans="1:26">
      <c r="A74" t="s">
        <v>207</v>
      </c>
      <c r="B74">
        <v>0</v>
      </c>
      <c r="C74">
        <v>79.099999999999994</v>
      </c>
      <c r="D74">
        <v>1</v>
      </c>
      <c r="E74">
        <v>79.099999999999994</v>
      </c>
      <c r="F74">
        <v>79.099999999999994</v>
      </c>
      <c r="G74">
        <v>5.5</v>
      </c>
      <c r="H74">
        <v>1</v>
      </c>
      <c r="I74">
        <v>5.5</v>
      </c>
      <c r="J74">
        <v>5.5</v>
      </c>
      <c r="K74">
        <v>2.2000000000000002</v>
      </c>
      <c r="L74">
        <v>2.2000000000000002</v>
      </c>
      <c r="M74">
        <v>2.2000000000000002</v>
      </c>
      <c r="N74">
        <v>2.2000000000000002</v>
      </c>
      <c r="O74">
        <v>3.4</v>
      </c>
      <c r="P74">
        <v>1</v>
      </c>
      <c r="Q74">
        <v>3.4</v>
      </c>
      <c r="R74">
        <v>3.4</v>
      </c>
      <c r="S74">
        <v>1.2</v>
      </c>
      <c r="T74">
        <v>1</v>
      </c>
      <c r="U74">
        <v>1.2</v>
      </c>
      <c r="V74">
        <v>1.2</v>
      </c>
      <c r="W74">
        <v>0.95</v>
      </c>
      <c r="X74">
        <v>1</v>
      </c>
      <c r="Y74">
        <v>0.95</v>
      </c>
      <c r="Z74">
        <v>0.95</v>
      </c>
    </row>
    <row r="75" spans="1:26">
      <c r="A75" t="s">
        <v>208</v>
      </c>
      <c r="B75">
        <v>0</v>
      </c>
      <c r="C75">
        <v>88.3</v>
      </c>
      <c r="D75">
        <v>1</v>
      </c>
      <c r="E75">
        <v>88.3</v>
      </c>
      <c r="F75">
        <v>88.3</v>
      </c>
      <c r="G75">
        <v>5.33</v>
      </c>
      <c r="H75">
        <v>1</v>
      </c>
      <c r="I75">
        <v>5.33</v>
      </c>
      <c r="J75">
        <v>5.33</v>
      </c>
      <c r="K75">
        <v>2.1800000000000002</v>
      </c>
      <c r="L75">
        <v>2.1800000000000002</v>
      </c>
      <c r="M75">
        <v>2.1800000000000002</v>
      </c>
      <c r="N75">
        <v>2.1800000000000002</v>
      </c>
      <c r="O75">
        <v>3.14</v>
      </c>
      <c r="P75">
        <v>1</v>
      </c>
      <c r="Q75">
        <v>3.14</v>
      </c>
      <c r="R75">
        <v>3.14</v>
      </c>
      <c r="S75">
        <v>1.1200000000000001</v>
      </c>
      <c r="T75">
        <v>1</v>
      </c>
      <c r="U75">
        <v>1.1200000000000001</v>
      </c>
      <c r="V75">
        <v>1.1200000000000001</v>
      </c>
      <c r="W75">
        <v>0.95</v>
      </c>
      <c r="X75">
        <v>1</v>
      </c>
      <c r="Y75">
        <v>0.95</v>
      </c>
      <c r="Z75">
        <v>0.95</v>
      </c>
    </row>
    <row r="76" spans="1:26">
      <c r="A76" t="s">
        <v>209</v>
      </c>
      <c r="B76">
        <v>0</v>
      </c>
      <c r="C76">
        <v>50.21</v>
      </c>
      <c r="D76">
        <v>1</v>
      </c>
      <c r="E76">
        <v>50.21</v>
      </c>
      <c r="F76">
        <v>50.21</v>
      </c>
      <c r="G76">
        <v>3.13</v>
      </c>
      <c r="H76">
        <v>1</v>
      </c>
      <c r="I76">
        <v>3.13</v>
      </c>
      <c r="J76">
        <v>3.13</v>
      </c>
      <c r="K76">
        <v>1.38</v>
      </c>
      <c r="L76">
        <v>1.38</v>
      </c>
      <c r="M76">
        <v>1.38</v>
      </c>
      <c r="N76">
        <v>1.38</v>
      </c>
      <c r="O76">
        <v>2.0499999999999998</v>
      </c>
      <c r="P76">
        <v>1</v>
      </c>
      <c r="Q76">
        <v>2.0499999999999998</v>
      </c>
      <c r="R76">
        <v>2.0499999999999998</v>
      </c>
      <c r="S76">
        <v>0.68</v>
      </c>
      <c r="T76">
        <v>1</v>
      </c>
      <c r="U76">
        <v>0.68</v>
      </c>
      <c r="V76">
        <v>0.68</v>
      </c>
      <c r="W76">
        <v>0.86</v>
      </c>
      <c r="X76">
        <v>1</v>
      </c>
      <c r="Y76">
        <v>0.86</v>
      </c>
      <c r="Z76">
        <v>0.86</v>
      </c>
    </row>
    <row r="77" spans="1:26">
      <c r="A77" t="s">
        <v>210</v>
      </c>
      <c r="B77">
        <v>0</v>
      </c>
      <c r="C77">
        <v>50.655000000000001</v>
      </c>
      <c r="D77">
        <v>2</v>
      </c>
      <c r="E77">
        <v>50.21</v>
      </c>
      <c r="F77">
        <v>51.1</v>
      </c>
      <c r="G77">
        <v>3.0949999999999998</v>
      </c>
      <c r="H77">
        <v>2</v>
      </c>
      <c r="I77">
        <v>3.06</v>
      </c>
      <c r="J77">
        <v>3.13</v>
      </c>
      <c r="K77">
        <v>1.5059999999999998</v>
      </c>
      <c r="L77">
        <v>1.38</v>
      </c>
      <c r="M77">
        <v>1.6319999999999999</v>
      </c>
      <c r="N77">
        <v>3.0119999999999996</v>
      </c>
      <c r="O77">
        <v>2.0099999999999998</v>
      </c>
      <c r="P77">
        <v>2</v>
      </c>
      <c r="Q77">
        <v>1.97</v>
      </c>
      <c r="R77">
        <v>2.0499999999999998</v>
      </c>
      <c r="S77">
        <v>0.64800000000000002</v>
      </c>
      <c r="T77">
        <v>2</v>
      </c>
      <c r="U77">
        <v>0.61599999999999999</v>
      </c>
      <c r="V77">
        <v>0.68</v>
      </c>
      <c r="W77">
        <v>0.86</v>
      </c>
      <c r="X77">
        <v>2</v>
      </c>
      <c r="Y77">
        <v>0.86</v>
      </c>
      <c r="Z77">
        <v>0.86</v>
      </c>
    </row>
    <row r="78" spans="1:26">
      <c r="A78" t="s">
        <v>68</v>
      </c>
      <c r="B78">
        <v>0</v>
      </c>
      <c r="C78">
        <v>52.73</v>
      </c>
      <c r="D78">
        <v>1</v>
      </c>
      <c r="E78">
        <v>52.73</v>
      </c>
      <c r="F78">
        <v>52.73</v>
      </c>
      <c r="G78">
        <v>3.15</v>
      </c>
      <c r="H78">
        <v>1</v>
      </c>
      <c r="I78">
        <v>3.15</v>
      </c>
      <c r="J78">
        <v>3.15</v>
      </c>
      <c r="K78">
        <v>1.4</v>
      </c>
      <c r="L78">
        <v>1.4</v>
      </c>
      <c r="M78">
        <v>1.4</v>
      </c>
      <c r="N78">
        <v>1.4</v>
      </c>
      <c r="O78">
        <v>2.09</v>
      </c>
      <c r="P78">
        <v>1</v>
      </c>
      <c r="Q78">
        <v>2.09</v>
      </c>
      <c r="R78">
        <v>2.09</v>
      </c>
      <c r="S78">
        <v>0.71</v>
      </c>
      <c r="T78">
        <v>1</v>
      </c>
      <c r="U78">
        <v>0.71</v>
      </c>
      <c r="V78">
        <v>0.71</v>
      </c>
      <c r="W78">
        <v>0.86</v>
      </c>
      <c r="X78">
        <v>1</v>
      </c>
      <c r="Y78">
        <v>0.86</v>
      </c>
      <c r="Z78">
        <v>0.86</v>
      </c>
    </row>
    <row r="79" spans="1:26">
      <c r="A79" t="s">
        <v>211</v>
      </c>
      <c r="B79">
        <v>0</v>
      </c>
      <c r="C79">
        <v>52.73</v>
      </c>
      <c r="D79">
        <v>1</v>
      </c>
      <c r="E79">
        <v>52.73</v>
      </c>
      <c r="F79">
        <v>52.73</v>
      </c>
      <c r="G79">
        <v>3.15</v>
      </c>
      <c r="H79">
        <v>1</v>
      </c>
      <c r="I79">
        <v>3.15</v>
      </c>
      <c r="J79">
        <v>3.15</v>
      </c>
      <c r="K79">
        <v>1.4</v>
      </c>
      <c r="L79">
        <v>1.4</v>
      </c>
      <c r="M79">
        <v>1.4</v>
      </c>
      <c r="N79">
        <v>1.4</v>
      </c>
      <c r="O79">
        <v>2.09</v>
      </c>
      <c r="P79">
        <v>1</v>
      </c>
      <c r="Q79">
        <v>2.09</v>
      </c>
      <c r="R79">
        <v>2.09</v>
      </c>
      <c r="S79">
        <v>0.71</v>
      </c>
      <c r="T79">
        <v>1</v>
      </c>
      <c r="U79">
        <v>0.71</v>
      </c>
      <c r="V79">
        <v>0.71</v>
      </c>
      <c r="W79">
        <v>0.86</v>
      </c>
      <c r="X79">
        <v>1</v>
      </c>
      <c r="Y79">
        <v>0.86</v>
      </c>
      <c r="Z79">
        <v>0.86</v>
      </c>
    </row>
    <row r="80" spans="1:26">
      <c r="A80" t="s">
        <v>212</v>
      </c>
      <c r="B80">
        <v>0</v>
      </c>
      <c r="C80">
        <v>40.700000000000003</v>
      </c>
      <c r="D80">
        <v>1</v>
      </c>
      <c r="E80">
        <v>40.700000000000003</v>
      </c>
      <c r="F80">
        <v>40.700000000000003</v>
      </c>
      <c r="G80">
        <v>2.61</v>
      </c>
      <c r="H80">
        <v>1</v>
      </c>
      <c r="I80">
        <v>2.61</v>
      </c>
      <c r="J80">
        <v>2.61</v>
      </c>
      <c r="K80">
        <v>1.17</v>
      </c>
      <c r="L80">
        <v>1.17</v>
      </c>
      <c r="M80">
        <v>1.17</v>
      </c>
      <c r="N80">
        <v>1.17</v>
      </c>
      <c r="O80">
        <v>1.56</v>
      </c>
      <c r="P80">
        <v>1</v>
      </c>
      <c r="Q80">
        <v>1.56</v>
      </c>
      <c r="R80">
        <v>1.56</v>
      </c>
      <c r="S80">
        <v>0.52100000000000002</v>
      </c>
      <c r="T80">
        <v>1</v>
      </c>
      <c r="U80">
        <v>0.52100000000000002</v>
      </c>
      <c r="V80">
        <v>0.52100000000000002</v>
      </c>
      <c r="W80">
        <v>0.86</v>
      </c>
      <c r="X80">
        <v>1</v>
      </c>
      <c r="Y80">
        <v>0.86</v>
      </c>
      <c r="Z80">
        <v>0.86</v>
      </c>
    </row>
    <row r="81" spans="1:26">
      <c r="A81" t="s">
        <v>69</v>
      </c>
      <c r="B81">
        <v>0</v>
      </c>
      <c r="C81">
        <v>38.6</v>
      </c>
      <c r="D81">
        <v>1</v>
      </c>
      <c r="E81">
        <v>38.6</v>
      </c>
      <c r="F81">
        <v>38.6</v>
      </c>
      <c r="G81">
        <v>2.14</v>
      </c>
      <c r="H81">
        <v>1</v>
      </c>
      <c r="I81">
        <v>2.14</v>
      </c>
      <c r="J81">
        <v>2.14</v>
      </c>
      <c r="K81">
        <v>1.25</v>
      </c>
      <c r="L81">
        <v>1.25</v>
      </c>
      <c r="M81">
        <v>1.25</v>
      </c>
      <c r="N81">
        <v>1.25</v>
      </c>
      <c r="O81">
        <v>1.48</v>
      </c>
      <c r="P81">
        <v>1</v>
      </c>
      <c r="Q81">
        <v>1.48</v>
      </c>
      <c r="R81">
        <v>1.48</v>
      </c>
      <c r="S81">
        <v>0.45</v>
      </c>
      <c r="T81">
        <v>1</v>
      </c>
      <c r="U81">
        <v>0.45</v>
      </c>
      <c r="V81">
        <v>0.45</v>
      </c>
      <c r="W81">
        <v>0.86</v>
      </c>
      <c r="X81">
        <v>1</v>
      </c>
      <c r="Y81">
        <v>0.86</v>
      </c>
      <c r="Z81">
        <v>0.86</v>
      </c>
    </row>
    <row r="82" spans="1:26">
      <c r="A82" t="s">
        <v>213</v>
      </c>
      <c r="B82">
        <v>0</v>
      </c>
      <c r="C82">
        <v>38.1</v>
      </c>
      <c r="D82">
        <v>1</v>
      </c>
      <c r="E82">
        <v>38.1</v>
      </c>
      <c r="F82">
        <v>38.1</v>
      </c>
      <c r="G82">
        <v>2.3199999999999998</v>
      </c>
      <c r="H82">
        <v>1</v>
      </c>
      <c r="I82">
        <v>2.3199999999999998</v>
      </c>
      <c r="J82">
        <v>2.3199999999999998</v>
      </c>
      <c r="K82">
        <v>1.03</v>
      </c>
      <c r="L82">
        <v>1.03</v>
      </c>
      <c r="M82">
        <v>1.03</v>
      </c>
      <c r="N82">
        <v>1.03</v>
      </c>
      <c r="O82">
        <v>1.51</v>
      </c>
      <c r="P82">
        <v>1</v>
      </c>
      <c r="Q82">
        <v>1.51</v>
      </c>
      <c r="R82">
        <v>1.51</v>
      </c>
      <c r="S82">
        <v>0.50600000000000001</v>
      </c>
      <c r="T82">
        <v>1</v>
      </c>
      <c r="U82">
        <v>0.50600000000000001</v>
      </c>
      <c r="V82">
        <v>0.50600000000000001</v>
      </c>
      <c r="W82">
        <v>0.86</v>
      </c>
      <c r="X82">
        <v>1</v>
      </c>
      <c r="Y82">
        <v>0.86</v>
      </c>
      <c r="Z82">
        <v>0.86</v>
      </c>
    </row>
    <row r="83" spans="1:26">
      <c r="A83" t="s">
        <v>214</v>
      </c>
      <c r="B83">
        <v>0</v>
      </c>
      <c r="C83">
        <v>38.29</v>
      </c>
      <c r="D83">
        <v>1</v>
      </c>
      <c r="E83">
        <v>38.29</v>
      </c>
      <c r="F83">
        <v>38.29</v>
      </c>
      <c r="G83">
        <v>2.42</v>
      </c>
      <c r="H83">
        <v>1</v>
      </c>
      <c r="I83">
        <v>2.42</v>
      </c>
      <c r="J83">
        <v>2.42</v>
      </c>
      <c r="K83">
        <v>1.1200000000000001</v>
      </c>
      <c r="L83">
        <v>1.1200000000000001</v>
      </c>
      <c r="M83">
        <v>1.1200000000000001</v>
      </c>
      <c r="N83">
        <v>1.1200000000000001</v>
      </c>
      <c r="O83">
        <v>1.59</v>
      </c>
      <c r="P83">
        <v>1</v>
      </c>
      <c r="Q83">
        <v>1.59</v>
      </c>
      <c r="R83">
        <v>1.59</v>
      </c>
      <c r="S83">
        <v>0.53</v>
      </c>
      <c r="T83">
        <v>1</v>
      </c>
      <c r="U83">
        <v>0.53</v>
      </c>
      <c r="V83">
        <v>0.53</v>
      </c>
      <c r="W83">
        <v>0.86</v>
      </c>
      <c r="X83">
        <v>1</v>
      </c>
      <c r="Y83">
        <v>0.86</v>
      </c>
      <c r="Z83">
        <v>0.86</v>
      </c>
    </row>
    <row r="84" spans="1:26" ht="13.9" thickBot="1">
      <c r="A84" t="s">
        <v>215</v>
      </c>
      <c r="B84">
        <v>0</v>
      </c>
      <c r="C84">
        <v>46.39</v>
      </c>
      <c r="D84">
        <v>1</v>
      </c>
      <c r="E84">
        <v>46.39</v>
      </c>
      <c r="F84">
        <v>46.39</v>
      </c>
      <c r="G84">
        <v>2.75</v>
      </c>
      <c r="H84">
        <v>1</v>
      </c>
      <c r="I84">
        <v>2.75</v>
      </c>
      <c r="J84">
        <v>2.75</v>
      </c>
      <c r="K84">
        <v>1.28</v>
      </c>
      <c r="L84">
        <v>1.28</v>
      </c>
      <c r="M84">
        <v>1.28</v>
      </c>
      <c r="N84">
        <v>1.28</v>
      </c>
      <c r="O84">
        <v>1.83</v>
      </c>
      <c r="P84">
        <v>1</v>
      </c>
      <c r="Q84">
        <v>1.83</v>
      </c>
      <c r="R84">
        <v>1.83</v>
      </c>
      <c r="S84">
        <v>0.67</v>
      </c>
      <c r="T84">
        <v>1</v>
      </c>
      <c r="U84">
        <v>0.67</v>
      </c>
      <c r="V84">
        <v>0.67</v>
      </c>
      <c r="W84">
        <v>0.86</v>
      </c>
      <c r="X84">
        <v>1</v>
      </c>
      <c r="Y84">
        <v>0.86</v>
      </c>
      <c r="Z84">
        <v>0.86</v>
      </c>
    </row>
    <row r="85" spans="1:26" ht="13.9" thickBot="1">
      <c r="A85" t="s">
        <v>216</v>
      </c>
      <c r="B85">
        <v>0</v>
      </c>
      <c r="C85">
        <v>5.91</v>
      </c>
      <c r="D85">
        <v>1</v>
      </c>
      <c r="E85">
        <v>5.91</v>
      </c>
      <c r="F85">
        <v>5.91</v>
      </c>
      <c r="G85">
        <v>3.4</v>
      </c>
      <c r="H85">
        <v>1</v>
      </c>
      <c r="I85">
        <v>3.4</v>
      </c>
      <c r="J85">
        <v>3.4</v>
      </c>
      <c r="K85">
        <v>2.35</v>
      </c>
      <c r="L85">
        <v>2.35</v>
      </c>
      <c r="M85">
        <v>2.35</v>
      </c>
      <c r="N85">
        <v>2.35</v>
      </c>
      <c r="O85">
        <v>3.31</v>
      </c>
      <c r="P85">
        <v>1</v>
      </c>
      <c r="Q85">
        <v>3.31</v>
      </c>
      <c r="R85">
        <v>3.31</v>
      </c>
      <c r="S85">
        <v>0.85</v>
      </c>
      <c r="T85">
        <v>1</v>
      </c>
      <c r="U85">
        <v>0.85</v>
      </c>
      <c r="V85">
        <v>0.85</v>
      </c>
      <c r="W85">
        <v>0.85199999999999998</v>
      </c>
      <c r="X85">
        <v>1</v>
      </c>
      <c r="Y85">
        <v>0.85199999999999998</v>
      </c>
      <c r="Z85">
        <v>0.85199999999999998</v>
      </c>
    </row>
    <row r="86" spans="1:26" ht="13.9" thickBot="1">
      <c r="A86" t="s">
        <v>217</v>
      </c>
      <c r="B86">
        <v>0</v>
      </c>
      <c r="C86">
        <v>24.2</v>
      </c>
      <c r="D86">
        <v>1</v>
      </c>
      <c r="E86">
        <v>24.2</v>
      </c>
      <c r="F86">
        <v>24.2</v>
      </c>
      <c r="G86">
        <v>0.85899999999999999</v>
      </c>
      <c r="H86">
        <v>1</v>
      </c>
      <c r="I86">
        <v>0.85899999999999999</v>
      </c>
      <c r="J86">
        <v>0.85899999999999999</v>
      </c>
      <c r="K86">
        <v>0.91200000000000003</v>
      </c>
      <c r="L86">
        <v>0.91200000000000003</v>
      </c>
      <c r="M86">
        <v>0.91200000000000003</v>
      </c>
      <c r="N86">
        <v>0.91200000000000003</v>
      </c>
      <c r="O86">
        <v>0.80800000000000005</v>
      </c>
      <c r="P86">
        <v>1</v>
      </c>
      <c r="Q86">
        <v>0.80800000000000005</v>
      </c>
      <c r="R86">
        <v>0.80800000000000005</v>
      </c>
      <c r="S86">
        <v>0.35499999999999998</v>
      </c>
      <c r="T86">
        <v>1</v>
      </c>
      <c r="U86">
        <v>0.35499999999999998</v>
      </c>
      <c r="V86">
        <v>0.35499999999999998</v>
      </c>
      <c r="W86">
        <v>0.86</v>
      </c>
      <c r="X86">
        <v>1</v>
      </c>
      <c r="Y86">
        <v>0.86</v>
      </c>
      <c r="Z86">
        <v>0.86</v>
      </c>
    </row>
    <row r="87" spans="1:26" ht="13.9" thickBot="1">
      <c r="A87" t="s">
        <v>218</v>
      </c>
      <c r="B87">
        <v>0</v>
      </c>
      <c r="C87">
        <v>13.3</v>
      </c>
      <c r="D87">
        <v>1</v>
      </c>
      <c r="E87">
        <v>13.3</v>
      </c>
      <c r="F87">
        <v>13.3</v>
      </c>
      <c r="G87">
        <v>0.376</v>
      </c>
      <c r="H87">
        <v>1</v>
      </c>
      <c r="I87">
        <v>0.376</v>
      </c>
      <c r="J87">
        <v>0.376</v>
      </c>
      <c r="K87">
        <v>0.66400000000000003</v>
      </c>
      <c r="L87">
        <v>0.66400000000000003</v>
      </c>
      <c r="M87">
        <v>0.66400000000000003</v>
      </c>
      <c r="N87">
        <v>0.66400000000000003</v>
      </c>
      <c r="O87">
        <v>0.51</v>
      </c>
      <c r="P87">
        <v>1</v>
      </c>
      <c r="Q87">
        <v>0.51</v>
      </c>
      <c r="R87">
        <v>0.51</v>
      </c>
      <c r="S87">
        <v>0.13900000000000001</v>
      </c>
      <c r="T87">
        <v>1</v>
      </c>
      <c r="U87">
        <v>0.13900000000000001</v>
      </c>
      <c r="V87">
        <v>0.13900000000000001</v>
      </c>
      <c r="W87">
        <v>0.71499999999999997</v>
      </c>
      <c r="X87">
        <v>1</v>
      </c>
      <c r="Y87">
        <v>0.71499999999999997</v>
      </c>
      <c r="Z87">
        <v>0.71499999999999997</v>
      </c>
    </row>
    <row r="88" spans="1:26" ht="13.9" thickBot="1">
      <c r="A88" t="s">
        <v>219</v>
      </c>
      <c r="B88">
        <v>0</v>
      </c>
      <c r="C88">
        <v>10.3</v>
      </c>
      <c r="D88">
        <v>1</v>
      </c>
      <c r="E88">
        <v>10.3</v>
      </c>
      <c r="F88">
        <v>10.3</v>
      </c>
      <c r="G88">
        <v>0.22800000000000001</v>
      </c>
      <c r="H88">
        <v>1</v>
      </c>
      <c r="I88">
        <v>0.22800000000000001</v>
      </c>
      <c r="J88">
        <v>0.22800000000000001</v>
      </c>
      <c r="K88">
        <v>0.40200000000000002</v>
      </c>
      <c r="L88">
        <v>0.40200000000000002</v>
      </c>
      <c r="M88">
        <v>0.40200000000000002</v>
      </c>
      <c r="N88">
        <v>0.40200000000000002</v>
      </c>
      <c r="O88">
        <v>0.28100000000000003</v>
      </c>
      <c r="P88">
        <v>1</v>
      </c>
      <c r="Q88">
        <v>0.28100000000000003</v>
      </c>
      <c r="R88">
        <v>0.28100000000000003</v>
      </c>
      <c r="S88">
        <v>0.127</v>
      </c>
      <c r="T88">
        <v>1</v>
      </c>
      <c r="U88">
        <v>0.127</v>
      </c>
      <c r="V88">
        <v>0.127</v>
      </c>
      <c r="W88">
        <v>0.96</v>
      </c>
      <c r="X88">
        <v>1</v>
      </c>
      <c r="Y88">
        <v>0.96</v>
      </c>
      <c r="Z88">
        <v>0.96</v>
      </c>
    </row>
    <row r="89" spans="1:26" ht="13.9" thickBot="1">
      <c r="A89" t="s">
        <v>220</v>
      </c>
      <c r="B89">
        <v>0</v>
      </c>
      <c r="C89">
        <v>13.3</v>
      </c>
      <c r="D89">
        <v>1</v>
      </c>
      <c r="E89">
        <v>13.3</v>
      </c>
      <c r="F89">
        <v>13.3</v>
      </c>
      <c r="G89">
        <v>0.252</v>
      </c>
      <c r="H89">
        <v>1</v>
      </c>
      <c r="I89">
        <v>0.252</v>
      </c>
      <c r="J89">
        <v>0.252</v>
      </c>
      <c r="K89">
        <v>0.48699999999999999</v>
      </c>
      <c r="L89">
        <v>0.48699999999999999</v>
      </c>
      <c r="M89">
        <v>0.48699999999999999</v>
      </c>
      <c r="N89">
        <v>0.48699999999999999</v>
      </c>
      <c r="O89">
        <v>0.36899999999999999</v>
      </c>
      <c r="P89">
        <v>1</v>
      </c>
      <c r="Q89">
        <v>0.36899999999999999</v>
      </c>
      <c r="R89">
        <v>0.36899999999999999</v>
      </c>
      <c r="S89">
        <v>0.14099999999999999</v>
      </c>
      <c r="T89">
        <v>1</v>
      </c>
      <c r="U89">
        <v>0.14099999999999999</v>
      </c>
      <c r="V89">
        <v>0.14099999999999999</v>
      </c>
      <c r="W89">
        <v>0.96</v>
      </c>
      <c r="X89">
        <v>1</v>
      </c>
      <c r="Y89">
        <v>0.96</v>
      </c>
      <c r="Z89">
        <v>0.96</v>
      </c>
    </row>
    <row r="90" spans="1:26" ht="13.9" thickBot="1">
      <c r="A90" t="s">
        <v>221</v>
      </c>
      <c r="B90">
        <v>1</v>
      </c>
      <c r="C90">
        <v>4.16</v>
      </c>
      <c r="D90">
        <v>1</v>
      </c>
      <c r="E90">
        <v>4.16</v>
      </c>
      <c r="F90">
        <v>4.16</v>
      </c>
      <c r="G90">
        <v>0.13</v>
      </c>
      <c r="H90">
        <v>1</v>
      </c>
      <c r="I90">
        <v>0.13</v>
      </c>
      <c r="J90">
        <v>0.13</v>
      </c>
      <c r="K90">
        <v>0.08</v>
      </c>
      <c r="L90">
        <v>0.08</v>
      </c>
      <c r="M90">
        <v>0.08</v>
      </c>
      <c r="N90">
        <v>0.08</v>
      </c>
      <c r="O90">
        <v>0.11</v>
      </c>
      <c r="P90">
        <v>1</v>
      </c>
      <c r="Q90">
        <v>0.11</v>
      </c>
      <c r="R90">
        <v>0.11</v>
      </c>
      <c r="S90">
        <v>0.02</v>
      </c>
      <c r="T90">
        <v>1</v>
      </c>
      <c r="U90">
        <v>0.02</v>
      </c>
      <c r="V90">
        <v>0.02</v>
      </c>
      <c r="W90">
        <v>0.95</v>
      </c>
      <c r="X90">
        <v>1</v>
      </c>
      <c r="Y90">
        <v>0.95</v>
      </c>
      <c r="Z90">
        <v>0.95</v>
      </c>
    </row>
    <row r="91" spans="1:26" ht="13.9" thickBot="1">
      <c r="A91" t="s">
        <v>222</v>
      </c>
      <c r="B91">
        <v>1</v>
      </c>
      <c r="C91">
        <v>89.3</v>
      </c>
      <c r="D91">
        <v>1</v>
      </c>
      <c r="E91">
        <v>89.3</v>
      </c>
      <c r="F91">
        <v>89.3</v>
      </c>
      <c r="G91">
        <v>10.3</v>
      </c>
      <c r="H91">
        <v>1</v>
      </c>
      <c r="I91">
        <v>10.3</v>
      </c>
      <c r="J91">
        <v>10.3</v>
      </c>
      <c r="K91">
        <v>5</v>
      </c>
      <c r="L91">
        <v>5</v>
      </c>
      <c r="M91">
        <v>5</v>
      </c>
      <c r="N91">
        <v>5</v>
      </c>
      <c r="O91">
        <v>7.7</v>
      </c>
      <c r="P91">
        <v>1</v>
      </c>
      <c r="Q91">
        <v>7.7</v>
      </c>
      <c r="R91">
        <v>7.7</v>
      </c>
      <c r="S91">
        <v>1.8</v>
      </c>
      <c r="T91">
        <v>1</v>
      </c>
      <c r="U91">
        <v>1.8</v>
      </c>
      <c r="V91">
        <v>1.8</v>
      </c>
      <c r="W91">
        <v>0.95</v>
      </c>
      <c r="X91">
        <v>1</v>
      </c>
      <c r="Y91">
        <v>0.95</v>
      </c>
      <c r="Z91">
        <v>0.95</v>
      </c>
    </row>
    <row r="92" spans="1:26" ht="13.9" thickBot="1">
      <c r="A92" t="s">
        <v>71</v>
      </c>
      <c r="B92">
        <v>1</v>
      </c>
      <c r="C92">
        <v>11.7</v>
      </c>
      <c r="D92">
        <v>1</v>
      </c>
      <c r="E92">
        <v>11.7</v>
      </c>
      <c r="F92">
        <v>11.7</v>
      </c>
      <c r="G92">
        <v>1.24</v>
      </c>
      <c r="H92">
        <v>1</v>
      </c>
      <c r="I92">
        <v>1.24</v>
      </c>
      <c r="J92">
        <v>1.24</v>
      </c>
      <c r="K92">
        <v>0.47</v>
      </c>
      <c r="L92">
        <v>0.47</v>
      </c>
      <c r="M92">
        <v>0.47</v>
      </c>
      <c r="N92">
        <v>0.47</v>
      </c>
      <c r="O92">
        <v>0.59</v>
      </c>
      <c r="P92">
        <v>1</v>
      </c>
      <c r="Q92">
        <v>0.59</v>
      </c>
      <c r="R92">
        <v>0.59</v>
      </c>
      <c r="S92">
        <v>0.28999999999999998</v>
      </c>
      <c r="T92">
        <v>1</v>
      </c>
      <c r="U92">
        <v>0.28999999999999998</v>
      </c>
      <c r="V92">
        <v>0.28999999999999998</v>
      </c>
      <c r="W92">
        <v>0.95</v>
      </c>
      <c r="X92">
        <v>1</v>
      </c>
      <c r="Y92">
        <v>0.95</v>
      </c>
      <c r="Z92">
        <v>0.95</v>
      </c>
    </row>
    <row r="93" spans="1:26" ht="13.9" thickBot="1">
      <c r="A93" t="s">
        <v>223</v>
      </c>
      <c r="B93">
        <v>1</v>
      </c>
      <c r="C93">
        <v>12.5</v>
      </c>
      <c r="D93">
        <v>1</v>
      </c>
      <c r="E93">
        <v>12.5</v>
      </c>
      <c r="F93">
        <v>12.5</v>
      </c>
      <c r="G93">
        <v>1</v>
      </c>
      <c r="H93">
        <v>1</v>
      </c>
      <c r="I93">
        <v>1</v>
      </c>
      <c r="J93">
        <v>1</v>
      </c>
      <c r="K93">
        <v>0.48</v>
      </c>
      <c r="L93">
        <v>0.48</v>
      </c>
      <c r="M93">
        <v>0.48</v>
      </c>
      <c r="N93">
        <v>0.48</v>
      </c>
      <c r="O93">
        <v>0.79</v>
      </c>
      <c r="P93">
        <v>1</v>
      </c>
      <c r="Q93">
        <v>0.79</v>
      </c>
      <c r="R93">
        <v>0.79</v>
      </c>
      <c r="S93">
        <v>0.2</v>
      </c>
      <c r="T93">
        <v>1</v>
      </c>
      <c r="U93">
        <v>0.2</v>
      </c>
      <c r="V93">
        <v>0.2</v>
      </c>
      <c r="W93">
        <v>0.95</v>
      </c>
      <c r="X93">
        <v>1</v>
      </c>
      <c r="Y93">
        <v>0.95</v>
      </c>
      <c r="Z93">
        <v>0.95</v>
      </c>
    </row>
    <row r="94" spans="1:26">
      <c r="A94" t="s">
        <v>224</v>
      </c>
      <c r="B94">
        <v>1</v>
      </c>
      <c r="C94">
        <v>11.9</v>
      </c>
      <c r="D94">
        <v>1</v>
      </c>
      <c r="E94">
        <v>11.9</v>
      </c>
      <c r="F94">
        <v>11.9</v>
      </c>
      <c r="G94">
        <v>1.1000000000000001</v>
      </c>
      <c r="H94">
        <v>1</v>
      </c>
      <c r="I94">
        <v>1.1000000000000001</v>
      </c>
      <c r="J94">
        <v>1.1000000000000001</v>
      </c>
      <c r="K94">
        <v>0.59</v>
      </c>
      <c r="L94">
        <v>0.59</v>
      </c>
      <c r="M94">
        <v>0.59</v>
      </c>
      <c r="N94">
        <v>0.59</v>
      </c>
      <c r="O94">
        <v>0.78</v>
      </c>
      <c r="P94">
        <v>1</v>
      </c>
      <c r="Q94">
        <v>0.78</v>
      </c>
      <c r="R94">
        <v>0.78</v>
      </c>
      <c r="S94">
        <v>0.3</v>
      </c>
      <c r="T94">
        <v>1</v>
      </c>
      <c r="U94">
        <v>0.3</v>
      </c>
      <c r="V94">
        <v>0.3</v>
      </c>
      <c r="W94">
        <v>0.95</v>
      </c>
      <c r="X94">
        <v>1</v>
      </c>
      <c r="Y94">
        <v>0.95</v>
      </c>
      <c r="Z94">
        <v>0.95</v>
      </c>
    </row>
    <row r="95" spans="1:26">
      <c r="A95" t="s">
        <v>225</v>
      </c>
      <c r="B95">
        <v>1</v>
      </c>
      <c r="C95">
        <v>34.36</v>
      </c>
      <c r="D95">
        <v>1</v>
      </c>
      <c r="E95">
        <v>34.36</v>
      </c>
      <c r="F95">
        <v>34.36</v>
      </c>
      <c r="G95">
        <v>2.92</v>
      </c>
      <c r="H95">
        <v>1</v>
      </c>
      <c r="I95">
        <v>2.92</v>
      </c>
      <c r="J95">
        <v>2.92</v>
      </c>
      <c r="K95">
        <v>1.35</v>
      </c>
      <c r="L95">
        <v>1.35</v>
      </c>
      <c r="M95">
        <v>1.35</v>
      </c>
      <c r="N95">
        <v>1.35</v>
      </c>
      <c r="O95">
        <v>2.38</v>
      </c>
      <c r="P95">
        <v>1</v>
      </c>
      <c r="Q95">
        <v>2.38</v>
      </c>
      <c r="R95">
        <v>2.38</v>
      </c>
      <c r="S95">
        <v>0.63</v>
      </c>
      <c r="T95">
        <v>1</v>
      </c>
      <c r="U95">
        <v>0.63</v>
      </c>
      <c r="V95">
        <v>0.63</v>
      </c>
      <c r="W95">
        <v>0.95</v>
      </c>
      <c r="X95">
        <v>1</v>
      </c>
      <c r="Y95">
        <v>0.95</v>
      </c>
      <c r="Z95">
        <v>0.95</v>
      </c>
    </row>
    <row r="96" spans="1:26" ht="13.9" thickBot="1">
      <c r="A96" t="s">
        <v>70</v>
      </c>
      <c r="B96">
        <v>1</v>
      </c>
      <c r="C96">
        <v>80</v>
      </c>
      <c r="D96">
        <v>1</v>
      </c>
      <c r="E96">
        <v>80</v>
      </c>
      <c r="F96">
        <v>80</v>
      </c>
      <c r="G96">
        <v>7.84</v>
      </c>
      <c r="H96">
        <v>1</v>
      </c>
      <c r="I96">
        <v>7.84</v>
      </c>
      <c r="J96">
        <v>7.84</v>
      </c>
      <c r="K96">
        <v>4.32</v>
      </c>
      <c r="L96">
        <v>4.32</v>
      </c>
      <c r="M96">
        <v>4.32</v>
      </c>
      <c r="N96">
        <v>4.32</v>
      </c>
      <c r="O96">
        <v>5.36</v>
      </c>
      <c r="P96">
        <v>1</v>
      </c>
      <c r="Q96">
        <v>5.36</v>
      </c>
      <c r="R96">
        <v>5.36</v>
      </c>
      <c r="S96">
        <v>1.2</v>
      </c>
      <c r="T96">
        <v>1</v>
      </c>
      <c r="U96">
        <v>1.2</v>
      </c>
      <c r="V96">
        <v>1.2</v>
      </c>
      <c r="W96">
        <v>0.95</v>
      </c>
      <c r="X96">
        <v>1</v>
      </c>
      <c r="Y96">
        <v>0.95</v>
      </c>
      <c r="Z96">
        <v>0.95</v>
      </c>
    </row>
    <row r="97" spans="1:26" ht="13.9" thickBot="1">
      <c r="A97" t="s">
        <v>226</v>
      </c>
      <c r="B97">
        <v>1</v>
      </c>
      <c r="C97">
        <v>78.680000000000007</v>
      </c>
      <c r="D97">
        <v>1</v>
      </c>
      <c r="E97">
        <v>78.680000000000007</v>
      </c>
      <c r="F97">
        <v>78.680000000000007</v>
      </c>
      <c r="G97">
        <v>7.48</v>
      </c>
      <c r="H97">
        <v>1</v>
      </c>
      <c r="I97">
        <v>7.48</v>
      </c>
      <c r="J97">
        <v>7.48</v>
      </c>
      <c r="K97">
        <v>3.66</v>
      </c>
      <c r="L97">
        <v>3.66</v>
      </c>
      <c r="M97">
        <v>3.66</v>
      </c>
      <c r="N97">
        <v>3.66</v>
      </c>
      <c r="O97">
        <v>5.72</v>
      </c>
      <c r="P97">
        <v>1</v>
      </c>
      <c r="Q97">
        <v>5.72</v>
      </c>
      <c r="R97">
        <v>5.72</v>
      </c>
      <c r="S97">
        <v>1.53</v>
      </c>
      <c r="T97">
        <v>1</v>
      </c>
      <c r="U97">
        <v>1.53</v>
      </c>
      <c r="V97">
        <v>1.53</v>
      </c>
      <c r="W97">
        <v>0.95</v>
      </c>
      <c r="X97">
        <v>1</v>
      </c>
      <c r="Y97">
        <v>0.95</v>
      </c>
      <c r="Z97">
        <v>0.95</v>
      </c>
    </row>
    <row r="98" spans="1:26" ht="13.9" thickBot="1">
      <c r="A98" t="s">
        <v>227</v>
      </c>
      <c r="B98">
        <v>1</v>
      </c>
      <c r="C98">
        <v>78.099999999999994</v>
      </c>
      <c r="D98">
        <v>1</v>
      </c>
      <c r="E98">
        <v>78.099999999999994</v>
      </c>
      <c r="F98">
        <v>78.099999999999994</v>
      </c>
      <c r="G98">
        <v>5.33</v>
      </c>
      <c r="H98">
        <v>1</v>
      </c>
      <c r="I98">
        <v>5.33</v>
      </c>
      <c r="J98">
        <v>5.33</v>
      </c>
      <c r="K98">
        <v>2.1800000000000002</v>
      </c>
      <c r="L98">
        <v>2.1800000000000002</v>
      </c>
      <c r="M98">
        <v>2.1800000000000002</v>
      </c>
      <c r="N98">
        <v>2.1800000000000002</v>
      </c>
      <c r="O98">
        <v>3.14</v>
      </c>
      <c r="P98">
        <v>1</v>
      </c>
      <c r="Q98">
        <v>3.14</v>
      </c>
      <c r="R98">
        <v>3.14</v>
      </c>
      <c r="S98">
        <v>1.1200000000000001</v>
      </c>
      <c r="T98">
        <v>1</v>
      </c>
      <c r="U98">
        <v>1.1200000000000001</v>
      </c>
      <c r="V98">
        <v>1.1200000000000001</v>
      </c>
      <c r="W98">
        <v>0.95</v>
      </c>
      <c r="X98">
        <v>1</v>
      </c>
      <c r="Y98">
        <v>0.95</v>
      </c>
      <c r="Z98">
        <v>0.95</v>
      </c>
    </row>
    <row r="99" spans="1:26" ht="13.9" thickBot="1">
      <c r="A99" t="s">
        <v>228</v>
      </c>
      <c r="B99">
        <v>1</v>
      </c>
      <c r="C99">
        <v>12.9</v>
      </c>
      <c r="D99">
        <v>1</v>
      </c>
      <c r="E99">
        <v>12.9</v>
      </c>
      <c r="F99">
        <v>12.9</v>
      </c>
      <c r="G99">
        <v>1.03</v>
      </c>
      <c r="H99">
        <v>1</v>
      </c>
      <c r="I99">
        <v>1.03</v>
      </c>
      <c r="J99">
        <v>1.03</v>
      </c>
      <c r="K99">
        <v>0.50700000000000001</v>
      </c>
      <c r="L99">
        <v>0.50700000000000001</v>
      </c>
      <c r="M99">
        <v>0.50700000000000001</v>
      </c>
      <c r="N99">
        <v>0.50700000000000001</v>
      </c>
      <c r="O99">
        <v>0.83099999999999996</v>
      </c>
      <c r="P99">
        <v>1</v>
      </c>
      <c r="Q99">
        <v>0.83099999999999996</v>
      </c>
      <c r="R99">
        <v>0.83099999999999996</v>
      </c>
      <c r="S99">
        <v>0.19900000000000001</v>
      </c>
      <c r="T99">
        <v>1</v>
      </c>
      <c r="U99">
        <v>0.19900000000000001</v>
      </c>
      <c r="V99">
        <v>0.19900000000000001</v>
      </c>
      <c r="W99">
        <v>0.95</v>
      </c>
      <c r="X99">
        <v>1</v>
      </c>
      <c r="Y99">
        <v>0.95</v>
      </c>
      <c r="Z99">
        <v>0.95</v>
      </c>
    </row>
    <row r="100" spans="1:26" ht="13.9" thickBot="1">
      <c r="A100" t="s">
        <v>229</v>
      </c>
      <c r="B100">
        <v>1</v>
      </c>
      <c r="C100">
        <v>12.9</v>
      </c>
      <c r="D100">
        <v>1</v>
      </c>
      <c r="E100">
        <v>12.9</v>
      </c>
      <c r="F100">
        <v>12.9</v>
      </c>
      <c r="G100">
        <v>1.03</v>
      </c>
      <c r="H100">
        <v>1</v>
      </c>
      <c r="I100">
        <v>1.03</v>
      </c>
      <c r="J100">
        <v>1.03</v>
      </c>
      <c r="K100">
        <v>0.49399999999999999</v>
      </c>
      <c r="L100">
        <v>0.49399999999999999</v>
      </c>
      <c r="M100">
        <v>0.49399999999999999</v>
      </c>
      <c r="N100">
        <v>0.49399999999999999</v>
      </c>
      <c r="O100">
        <v>0.81699999999999995</v>
      </c>
      <c r="P100">
        <v>1</v>
      </c>
      <c r="Q100">
        <v>0.81699999999999995</v>
      </c>
      <c r="R100">
        <v>0.81699999999999995</v>
      </c>
      <c r="S100">
        <v>0.20499999999999999</v>
      </c>
      <c r="T100">
        <v>1</v>
      </c>
      <c r="U100">
        <v>0.20499999999999999</v>
      </c>
      <c r="V100">
        <v>0.20499999999999999</v>
      </c>
      <c r="W100">
        <v>0.95</v>
      </c>
      <c r="X100">
        <v>1</v>
      </c>
      <c r="Y100">
        <v>0.95</v>
      </c>
      <c r="Z100">
        <v>0.95</v>
      </c>
    </row>
    <row r="101" spans="1:26" ht="13.9" thickBot="1"/>
    <row r="102" spans="1:26" ht="13.9" thickBot="1"/>
    <row r="103" spans="1:26" ht="13.9" thickBot="1"/>
    <row r="105" spans="1:26" ht="13.9" thickBot="1"/>
    <row r="106" spans="1:26" ht="13.9" thickBot="1"/>
    <row r="107" spans="1:26" ht="13.9" thickBot="1"/>
    <row r="108" spans="1:26" ht="13.9" thickBot="1"/>
    <row r="109" spans="1:26" ht="13.9" thickBot="1"/>
    <row r="110" spans="1:26" ht="13.9" thickBot="1"/>
    <row r="111" spans="1:26" ht="13.9" thickBot="1"/>
    <row r="112" spans="1:26" ht="13.9" thickBot="1"/>
    <row r="113" ht="13.9" thickBot="1"/>
    <row r="114" ht="13.9" thickBot="1"/>
    <row r="115" ht="13.9" thickBot="1"/>
    <row r="116" ht="13.9" thickBot="1"/>
    <row r="117" ht="13.9" thickBot="1"/>
    <row r="118" ht="13.9" thickBot="1"/>
    <row r="119" ht="13.9" thickBot="1"/>
    <row r="120" ht="13.9" thickBot="1"/>
    <row r="122" ht="13.9" thickBot="1"/>
    <row r="123" ht="13.9" thickBot="1"/>
    <row r="124" ht="13.9" thickBot="1"/>
    <row r="125" ht="13.9" thickBot="1"/>
    <row r="126" ht="13.9" thickBot="1"/>
    <row r="127" ht="13.9" thickBot="1"/>
    <row r="128" ht="13.9" thickBot="1"/>
    <row r="129" ht="13.9" thickBot="1"/>
    <row r="131" ht="13.9" thickBot="1"/>
    <row r="132" ht="13.9" thickBot="1"/>
    <row r="134" ht="13.9" thickBot="1"/>
    <row r="135" ht="13.9" thickBot="1"/>
    <row r="136" ht="13.9" thickBot="1"/>
    <row r="137" ht="13.9" thickBot="1"/>
    <row r="138" ht="13.9" thickBot="1"/>
    <row r="139" ht="13.9" thickBot="1"/>
    <row r="140" ht="13.9" thickBot="1"/>
    <row r="141" ht="13.9" thickBot="1"/>
    <row r="143" ht="13.9" thickBot="1"/>
    <row r="144" ht="13.9" thickBot="1"/>
    <row r="145" ht="13.9" thickBot="1"/>
    <row r="146" ht="13.9" thickBot="1"/>
    <row r="147" ht="13.9" thickBot="1"/>
    <row r="148" ht="13.9" thickBot="1"/>
    <row r="149" ht="13.9" thickBot="1"/>
    <row r="150" ht="13.9" thickBot="1"/>
    <row r="153" ht="13.9" thickBot="1"/>
    <row r="154" ht="13.9" thickBot="1"/>
  </sheetData>
  <sheetProtection algorithmName="SHA-512" hashValue="G/9s2PdEZw3rQDGxD9xuc9ELrAHPXeHGqu7oRgiM2soNZytT7qbR42ylh0GlFrekCpCYB2XM61K9CXqKQfhhoQ==" saltValue="DL9y8TB0VctO/3H3E5lGlg==" spinCount="100000" sheet="1" objects="1" scenarios="1"/>
  <conditionalFormatting pivot="1" sqref="D33">
    <cfRule type="cellIs" dxfId="0" priority="1" operator="greaterThan">
      <formula>1</formula>
    </cfRule>
  </conditionalFormatting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CDD7-75F6-4FB5-94B6-BEE18EABA594}">
  <dimension ref="A1:T1179"/>
  <sheetViews>
    <sheetView zoomScale="91" zoomScaleNormal="91" workbookViewId="0">
      <pane xSplit="1" ySplit="2" topLeftCell="B55" activePane="bottomRight" state="frozen"/>
      <selection pane="bottomRight" activeCell="H21" sqref="H21"/>
      <selection pane="bottomLeft" activeCell="A3" sqref="A3"/>
      <selection pane="topRight" activeCell="B1" sqref="B1"/>
    </sheetView>
  </sheetViews>
  <sheetFormatPr defaultColWidth="9.140625" defaultRowHeight="30.6" customHeight="1"/>
  <cols>
    <col min="1" max="1" width="41.28515625" style="174" customWidth="1"/>
    <col min="2" max="2" width="9.28515625" style="174" customWidth="1"/>
    <col min="3" max="3" width="8.5703125" style="174" customWidth="1"/>
    <col min="4" max="4" width="14.7109375" style="174" hidden="1" customWidth="1"/>
    <col min="5" max="5" width="17" style="174" hidden="1" customWidth="1"/>
    <col min="6" max="6" width="16.140625" style="174" customWidth="1"/>
    <col min="7" max="7" width="13.28515625" style="174" customWidth="1"/>
    <col min="8" max="8" width="9.140625" style="174" customWidth="1"/>
    <col min="9" max="9" width="30.42578125" style="174" bestFit="1" customWidth="1"/>
    <col min="10" max="10" width="9.140625" style="174"/>
    <col min="11" max="11" width="14.7109375" style="174" bestFit="1" customWidth="1"/>
    <col min="12" max="12" width="11.7109375" style="168" hidden="1" customWidth="1"/>
    <col min="13" max="13" width="13.28515625" style="168" hidden="1" customWidth="1"/>
    <col min="14" max="14" width="11" style="168" hidden="1" customWidth="1"/>
    <col min="15" max="15" width="17.140625" style="168" hidden="1" customWidth="1"/>
    <col min="16" max="16" width="9.28515625" style="168" hidden="1" customWidth="1"/>
    <col min="17" max="17" width="23.7109375" style="174" hidden="1" customWidth="1"/>
    <col min="18" max="16384" width="9.140625" style="174"/>
  </cols>
  <sheetData>
    <row r="1" spans="1:20" ht="30.6" customHeight="1">
      <c r="A1" s="173" t="s">
        <v>230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S1" s="164">
        <v>1</v>
      </c>
      <c r="T1" s="164" t="s">
        <v>112</v>
      </c>
    </row>
    <row r="2" spans="1:20" ht="39" customHeight="1">
      <c r="A2" s="175" t="s">
        <v>13</v>
      </c>
      <c r="B2" s="176" t="s">
        <v>231</v>
      </c>
      <c r="C2" s="176" t="s">
        <v>111</v>
      </c>
      <c r="D2" s="176" t="s">
        <v>232</v>
      </c>
      <c r="E2" s="176" t="s">
        <v>113</v>
      </c>
      <c r="F2" s="175" t="s">
        <v>233</v>
      </c>
      <c r="G2" s="177" t="s">
        <v>234</v>
      </c>
      <c r="H2" s="177" t="s">
        <v>235</v>
      </c>
      <c r="I2" s="177" t="s">
        <v>236</v>
      </c>
      <c r="J2" s="177" t="s">
        <v>237</v>
      </c>
      <c r="K2" s="177" t="s">
        <v>238</v>
      </c>
      <c r="L2" s="178" t="s">
        <v>239</v>
      </c>
      <c r="M2" s="178" t="s">
        <v>240</v>
      </c>
      <c r="N2" s="178" t="s">
        <v>241</v>
      </c>
      <c r="O2" s="178" t="s">
        <v>242</v>
      </c>
      <c r="P2" s="178" t="s">
        <v>243</v>
      </c>
      <c r="Q2" s="177" t="s">
        <v>244</v>
      </c>
      <c r="S2" s="164">
        <v>0</v>
      </c>
      <c r="T2" s="164" t="s">
        <v>53</v>
      </c>
    </row>
    <row r="3" spans="1:20" ht="15.6">
      <c r="A3" s="177" t="s">
        <v>140</v>
      </c>
      <c r="B3" s="179">
        <v>0</v>
      </c>
      <c r="C3" s="179" t="s">
        <v>112</v>
      </c>
      <c r="D3" s="179"/>
      <c r="E3" s="179"/>
      <c r="F3" s="166">
        <v>21.2</v>
      </c>
      <c r="G3" s="166">
        <v>0.85699999999999998</v>
      </c>
      <c r="H3" s="166">
        <v>0.66600000000000004</v>
      </c>
      <c r="I3" s="166">
        <v>0.47099999999999997</v>
      </c>
      <c r="J3" s="166">
        <v>0.66300000000000003</v>
      </c>
      <c r="K3" s="166">
        <v>0.23699999999999999</v>
      </c>
      <c r="L3" s="165">
        <v>0.57399999999999995</v>
      </c>
      <c r="M3" s="165">
        <v>0.85299999999999998</v>
      </c>
      <c r="N3" s="165">
        <v>1.58</v>
      </c>
      <c r="O3" s="165">
        <v>1.21</v>
      </c>
      <c r="P3" s="165">
        <v>1.01</v>
      </c>
      <c r="Q3" s="166" t="s">
        <v>245</v>
      </c>
    </row>
    <row r="4" spans="1:20" ht="15.6">
      <c r="A4" s="177" t="s">
        <v>141</v>
      </c>
      <c r="B4" s="177">
        <v>0</v>
      </c>
      <c r="C4" s="177" t="s">
        <v>112</v>
      </c>
      <c r="D4" s="177"/>
      <c r="E4" s="177"/>
      <c r="F4" s="166">
        <v>10.5</v>
      </c>
      <c r="G4" s="166">
        <v>0.72</v>
      </c>
      <c r="H4" s="166">
        <v>0.39100000000000001</v>
      </c>
      <c r="I4" s="166">
        <v>0.434</v>
      </c>
      <c r="J4" s="166">
        <v>0.35599999999999998</v>
      </c>
      <c r="K4" s="166">
        <v>0.17499999999999999</v>
      </c>
      <c r="L4" s="165">
        <v>0.23599999999999999</v>
      </c>
      <c r="M4" s="165">
        <v>0.38300000000000001</v>
      </c>
      <c r="N4" s="165">
        <v>0.71299999999999997</v>
      </c>
      <c r="O4" s="165">
        <v>0.58899999999999997</v>
      </c>
      <c r="P4" s="165">
        <v>0.51500000000000001</v>
      </c>
      <c r="Q4" s="166" t="s">
        <v>246</v>
      </c>
    </row>
    <row r="5" spans="1:20" ht="15.6">
      <c r="A5" s="177" t="s">
        <v>142</v>
      </c>
      <c r="B5" s="177">
        <v>0</v>
      </c>
      <c r="C5" s="177" t="s">
        <v>112</v>
      </c>
      <c r="D5" s="177"/>
      <c r="E5" s="177"/>
      <c r="F5" s="166">
        <v>10.3</v>
      </c>
      <c r="G5" s="166">
        <v>0.73</v>
      </c>
      <c r="H5" s="166">
        <v>0.53500000000000003</v>
      </c>
      <c r="I5" s="166">
        <v>0.45100000000000001</v>
      </c>
      <c r="J5" s="166">
        <v>0.40699999999999997</v>
      </c>
      <c r="K5" s="166">
        <v>0.13200000000000001</v>
      </c>
      <c r="L5" s="165">
        <v>0.27500000000000002</v>
      </c>
      <c r="M5" s="165">
        <v>0.36099999999999999</v>
      </c>
      <c r="N5" s="165">
        <v>0.746</v>
      </c>
      <c r="O5" s="165">
        <v>0.22500000000000001</v>
      </c>
      <c r="P5" s="165">
        <v>0.503</v>
      </c>
      <c r="Q5" s="166" t="s">
        <v>247</v>
      </c>
    </row>
    <row r="6" spans="1:20" ht="15.6">
      <c r="A6" s="179" t="s">
        <v>143</v>
      </c>
      <c r="B6" s="179">
        <v>0</v>
      </c>
      <c r="C6" s="179" t="s">
        <v>112</v>
      </c>
      <c r="D6" s="179"/>
      <c r="E6" s="179"/>
      <c r="F6" s="166">
        <v>12.5</v>
      </c>
      <c r="G6" s="166">
        <v>0.79</v>
      </c>
      <c r="H6" s="166">
        <v>0.44</v>
      </c>
      <c r="I6" s="166">
        <v>0.56000000000000005</v>
      </c>
      <c r="J6" s="166">
        <v>0.46</v>
      </c>
      <c r="K6" s="166">
        <v>0.18</v>
      </c>
      <c r="L6" s="165">
        <v>0.28999999999999998</v>
      </c>
      <c r="M6" s="165">
        <v>0.46</v>
      </c>
      <c r="N6" s="165">
        <v>0.93</v>
      </c>
      <c r="O6" s="165">
        <v>0.69</v>
      </c>
      <c r="P6" s="165">
        <v>0.64</v>
      </c>
      <c r="Q6" s="166" t="s">
        <v>248</v>
      </c>
    </row>
    <row r="7" spans="1:20" ht="15.6">
      <c r="A7" s="179" t="s">
        <v>144</v>
      </c>
      <c r="B7" s="179">
        <v>0</v>
      </c>
      <c r="C7" s="179" t="s">
        <v>112</v>
      </c>
      <c r="D7" s="179"/>
      <c r="E7" s="179"/>
      <c r="F7" s="166">
        <v>12</v>
      </c>
      <c r="G7" s="166">
        <v>0.8</v>
      </c>
      <c r="H7" s="166">
        <v>0.7</v>
      </c>
      <c r="I7" s="166">
        <v>0.54</v>
      </c>
      <c r="J7" s="166">
        <v>0.46</v>
      </c>
      <c r="K7" s="166">
        <v>0.19</v>
      </c>
      <c r="L7" s="165">
        <v>0.32</v>
      </c>
      <c r="M7" s="165">
        <v>0.44</v>
      </c>
      <c r="N7" s="165">
        <v>0.79</v>
      </c>
      <c r="O7" s="165">
        <v>0.55000000000000004</v>
      </c>
      <c r="P7" s="165">
        <v>0.61</v>
      </c>
      <c r="Q7" s="166" t="s">
        <v>249</v>
      </c>
    </row>
    <row r="8" spans="1:20" ht="15.6">
      <c r="A8" s="177" t="s">
        <v>145</v>
      </c>
      <c r="B8" s="179">
        <v>0</v>
      </c>
      <c r="C8" s="177" t="s">
        <v>112</v>
      </c>
      <c r="D8" s="177"/>
      <c r="E8" s="177"/>
      <c r="F8" s="166">
        <v>12.6</v>
      </c>
      <c r="G8" s="166">
        <v>0.8</v>
      </c>
      <c r="H8" s="166">
        <v>0.64</v>
      </c>
      <c r="I8" s="166">
        <v>0.38200000000000001</v>
      </c>
      <c r="J8" s="166">
        <v>0.48199999999999998</v>
      </c>
      <c r="K8" s="166">
        <v>0.183</v>
      </c>
      <c r="L8" s="165">
        <v>0.29399999999999998</v>
      </c>
      <c r="M8" s="165">
        <v>0.47399999999999998</v>
      </c>
      <c r="N8" s="165">
        <v>0.79200000000000004</v>
      </c>
      <c r="O8" s="165">
        <v>0.495</v>
      </c>
      <c r="P8" s="165">
        <v>0.64600000000000002</v>
      </c>
      <c r="Q8" s="166" t="s">
        <v>250</v>
      </c>
    </row>
    <row r="9" spans="1:20" ht="16.149999999999999">
      <c r="A9" s="193" t="s">
        <v>146</v>
      </c>
      <c r="B9" s="179">
        <v>0</v>
      </c>
      <c r="C9" s="179" t="s">
        <v>112</v>
      </c>
      <c r="D9" s="181"/>
      <c r="E9" s="181"/>
      <c r="F9" s="182">
        <v>19.239999999999998</v>
      </c>
      <c r="G9" s="183">
        <v>0.84</v>
      </c>
      <c r="H9" s="182">
        <v>1.65</v>
      </c>
      <c r="I9" s="182">
        <v>0.67</v>
      </c>
      <c r="J9" s="182">
        <v>0.88</v>
      </c>
      <c r="K9" s="182">
        <v>0.27</v>
      </c>
      <c r="L9" s="182">
        <v>0.65</v>
      </c>
      <c r="M9" s="182">
        <v>1.04</v>
      </c>
      <c r="N9" s="182">
        <v>1.72</v>
      </c>
      <c r="O9" s="182"/>
      <c r="P9" s="182">
        <v>1.0900000000000001</v>
      </c>
      <c r="Q9" s="182" t="s">
        <v>251</v>
      </c>
    </row>
    <row r="10" spans="1:20" ht="15.6">
      <c r="A10" s="179" t="s">
        <v>252</v>
      </c>
      <c r="B10" s="179">
        <v>0</v>
      </c>
      <c r="C10" s="179" t="s">
        <v>53</v>
      </c>
      <c r="D10" s="179"/>
      <c r="E10" s="179"/>
      <c r="F10" s="166">
        <v>9.5</v>
      </c>
      <c r="G10" s="166">
        <v>0.89</v>
      </c>
      <c r="H10" s="166">
        <v>0.64</v>
      </c>
      <c r="I10" s="166">
        <v>0.25</v>
      </c>
      <c r="J10" s="166">
        <v>0.36</v>
      </c>
      <c r="K10" s="166">
        <v>9.2999999999999999E-2</v>
      </c>
      <c r="L10" s="165">
        <v>0.26</v>
      </c>
      <c r="M10" s="165">
        <v>0.41</v>
      </c>
      <c r="N10" s="165">
        <v>0.68</v>
      </c>
      <c r="O10" s="165">
        <v>0.25</v>
      </c>
      <c r="P10" s="165">
        <v>0.4</v>
      </c>
      <c r="Q10" s="166" t="s">
        <v>253</v>
      </c>
    </row>
    <row r="11" spans="1:20" ht="15.6">
      <c r="A11" s="179" t="s">
        <v>147</v>
      </c>
      <c r="B11" s="179">
        <v>0</v>
      </c>
      <c r="C11" s="179" t="s">
        <v>112</v>
      </c>
      <c r="D11" s="179"/>
      <c r="E11" s="179"/>
      <c r="F11" s="166">
        <v>20</v>
      </c>
      <c r="G11" s="166">
        <v>0.72</v>
      </c>
      <c r="H11" s="166">
        <v>1.3</v>
      </c>
      <c r="I11" s="166">
        <v>0.54</v>
      </c>
      <c r="J11" s="166">
        <v>0.75</v>
      </c>
      <c r="K11" s="166">
        <v>0.2</v>
      </c>
      <c r="L11" s="165">
        <v>0.55000000000000004</v>
      </c>
      <c r="M11" s="165">
        <v>0.86</v>
      </c>
      <c r="N11" s="165">
        <v>1.4</v>
      </c>
      <c r="O11" s="165">
        <v>1.1000000000000001</v>
      </c>
      <c r="P11" s="165">
        <v>0.85</v>
      </c>
      <c r="Q11" s="166" t="s">
        <v>253</v>
      </c>
    </row>
    <row r="12" spans="1:20" ht="13.9">
      <c r="A12" s="177" t="s">
        <v>254</v>
      </c>
      <c r="B12" s="179">
        <v>0</v>
      </c>
      <c r="C12" s="177" t="s">
        <v>53</v>
      </c>
      <c r="D12" s="177"/>
      <c r="E12" s="177"/>
      <c r="F12" s="166">
        <v>8.86</v>
      </c>
      <c r="G12" s="166">
        <v>0.89</v>
      </c>
      <c r="H12" s="166">
        <v>0.59299999999999997</v>
      </c>
      <c r="I12" s="166">
        <v>0.23499999999999999</v>
      </c>
      <c r="J12" s="166">
        <v>0.32900000000000001</v>
      </c>
      <c r="K12" s="166">
        <v>8.5000000000000006E-2</v>
      </c>
      <c r="L12" s="165">
        <v>0.24399999999999999</v>
      </c>
      <c r="M12" s="165">
        <v>0.38</v>
      </c>
      <c r="N12" s="165">
        <v>0.63100000000000001</v>
      </c>
      <c r="O12" s="165">
        <v>0.47499999999999998</v>
      </c>
      <c r="P12" s="165">
        <v>0.372</v>
      </c>
      <c r="Q12" s="166" t="s">
        <v>255</v>
      </c>
    </row>
    <row r="13" spans="1:20" ht="15.6">
      <c r="A13" s="177" t="s">
        <v>148</v>
      </c>
      <c r="B13" s="179">
        <v>0</v>
      </c>
      <c r="C13" s="177" t="s">
        <v>112</v>
      </c>
      <c r="D13" s="177"/>
      <c r="E13" s="177"/>
      <c r="F13" s="166">
        <v>20.5</v>
      </c>
      <c r="G13" s="166">
        <v>0.75</v>
      </c>
      <c r="H13" s="166">
        <v>1.38</v>
      </c>
      <c r="I13" s="166">
        <v>0.54900000000000004</v>
      </c>
      <c r="J13" s="166">
        <v>0.76600000000000001</v>
      </c>
      <c r="K13" s="166">
        <v>0.2</v>
      </c>
      <c r="L13" s="165">
        <v>0.56599999999999995</v>
      </c>
      <c r="M13" s="165">
        <v>0.88200000000000001</v>
      </c>
      <c r="N13" s="165">
        <v>1.46</v>
      </c>
      <c r="O13" s="165">
        <v>1.1000000000000001</v>
      </c>
      <c r="P13" s="165">
        <v>0.86499999999999999</v>
      </c>
      <c r="Q13" s="166" t="s">
        <v>256</v>
      </c>
    </row>
    <row r="14" spans="1:20" ht="13.9">
      <c r="A14" s="179" t="s">
        <v>66</v>
      </c>
      <c r="B14" s="179">
        <v>0</v>
      </c>
      <c r="C14" s="179" t="s">
        <v>112</v>
      </c>
      <c r="D14" s="179"/>
      <c r="E14" s="179"/>
      <c r="F14" s="166">
        <v>6.6</v>
      </c>
      <c r="G14" s="166">
        <v>0.85</v>
      </c>
      <c r="H14" s="166">
        <v>0.19</v>
      </c>
      <c r="I14" s="166">
        <v>0.26</v>
      </c>
      <c r="J14" s="166">
        <v>0.25</v>
      </c>
      <c r="K14" s="166">
        <v>0.47</v>
      </c>
      <c r="L14" s="165">
        <v>0.22</v>
      </c>
      <c r="M14" s="165">
        <v>0.24</v>
      </c>
      <c r="N14" s="165">
        <v>0.81</v>
      </c>
      <c r="O14" s="165">
        <v>0.32</v>
      </c>
      <c r="P14" s="165">
        <v>0.33</v>
      </c>
      <c r="Q14" s="166" t="s">
        <v>257</v>
      </c>
    </row>
    <row r="15" spans="1:20" ht="13.9">
      <c r="A15" s="177" t="s">
        <v>258</v>
      </c>
      <c r="B15" s="179">
        <v>0</v>
      </c>
      <c r="C15" s="177" t="s">
        <v>53</v>
      </c>
      <c r="D15" s="177"/>
      <c r="E15" s="177"/>
      <c r="F15" s="166">
        <v>12.6</v>
      </c>
      <c r="G15" s="166">
        <v>0.97</v>
      </c>
      <c r="H15" s="166">
        <v>0.91200000000000003</v>
      </c>
      <c r="I15" s="166">
        <v>0.65200000000000002</v>
      </c>
      <c r="J15" s="166">
        <v>0.55600000000000005</v>
      </c>
      <c r="K15" s="166">
        <v>0.16700000000000001</v>
      </c>
      <c r="L15" s="165">
        <v>0.309</v>
      </c>
      <c r="M15" s="165">
        <v>0.67100000000000004</v>
      </c>
      <c r="N15" s="165">
        <v>1.0900000000000001</v>
      </c>
      <c r="O15" s="165">
        <v>0.68</v>
      </c>
      <c r="P15" s="165">
        <v>0.85799999999999998</v>
      </c>
      <c r="Q15" s="166" t="s">
        <v>255</v>
      </c>
    </row>
    <row r="16" spans="1:20" ht="13.9">
      <c r="A16" s="177" t="s">
        <v>259</v>
      </c>
      <c r="B16" s="179">
        <v>0</v>
      </c>
      <c r="C16" s="177" t="s">
        <v>53</v>
      </c>
      <c r="D16" s="177"/>
      <c r="E16" s="177"/>
      <c r="F16" s="166">
        <v>12.8</v>
      </c>
      <c r="G16" s="166">
        <v>0.97</v>
      </c>
      <c r="H16" s="166">
        <v>0.95099999999999996</v>
      </c>
      <c r="I16" s="166">
        <v>0.86099999999999999</v>
      </c>
      <c r="J16" s="166">
        <v>0.73599999999999999</v>
      </c>
      <c r="K16" s="166">
        <v>0.26</v>
      </c>
      <c r="L16" s="165">
        <v>0.32</v>
      </c>
      <c r="M16" s="165">
        <v>0.59799999999999998</v>
      </c>
      <c r="N16" s="165">
        <v>1.1000000000000001</v>
      </c>
      <c r="O16" s="165">
        <v>0.84</v>
      </c>
      <c r="P16" s="165">
        <v>0.88500000000000001</v>
      </c>
      <c r="Q16" s="166" t="s">
        <v>255</v>
      </c>
    </row>
    <row r="17" spans="1:17" ht="13.9">
      <c r="A17" s="177" t="s">
        <v>149</v>
      </c>
      <c r="B17" s="179">
        <v>0</v>
      </c>
      <c r="C17" s="177" t="s">
        <v>112</v>
      </c>
      <c r="D17" s="177"/>
      <c r="E17" s="177"/>
      <c r="F17" s="166">
        <v>50.7</v>
      </c>
      <c r="G17" s="166">
        <v>0.97</v>
      </c>
      <c r="H17" s="166">
        <v>3.4</v>
      </c>
      <c r="I17" s="166">
        <v>2.84</v>
      </c>
      <c r="J17" s="166">
        <v>2.5099999999999998</v>
      </c>
      <c r="K17" s="166">
        <v>0.81100000000000005</v>
      </c>
      <c r="L17" s="165">
        <v>1.22</v>
      </c>
      <c r="M17" s="165">
        <v>3.16</v>
      </c>
      <c r="N17" s="165">
        <v>4.46</v>
      </c>
      <c r="O17" s="165">
        <v>2.84</v>
      </c>
      <c r="P17" s="165">
        <v>3.65</v>
      </c>
      <c r="Q17" s="166" t="s">
        <v>260</v>
      </c>
    </row>
    <row r="18" spans="1:17" ht="13.9">
      <c r="A18" s="177" t="s">
        <v>150</v>
      </c>
      <c r="B18" s="179">
        <v>0</v>
      </c>
      <c r="C18" s="177" t="s">
        <v>112</v>
      </c>
      <c r="D18" s="177"/>
      <c r="E18" s="177"/>
      <c r="F18" s="166">
        <v>82.3</v>
      </c>
      <c r="G18" s="166">
        <v>1</v>
      </c>
      <c r="H18" s="166">
        <v>5.14</v>
      </c>
      <c r="I18" s="166">
        <v>5.27</v>
      </c>
      <c r="J18" s="166">
        <v>3.69</v>
      </c>
      <c r="K18" s="166">
        <v>1.26</v>
      </c>
      <c r="L18" s="165">
        <v>1.84</v>
      </c>
      <c r="M18" s="165">
        <v>5.01</v>
      </c>
      <c r="N18" s="165">
        <v>7.11</v>
      </c>
      <c r="O18" s="165">
        <v>5.14</v>
      </c>
      <c r="P18" s="165">
        <v>6.19</v>
      </c>
      <c r="Q18" s="166" t="s">
        <v>260</v>
      </c>
    </row>
    <row r="19" spans="1:17" ht="13.9">
      <c r="A19" s="177" t="s">
        <v>261</v>
      </c>
      <c r="B19" s="179">
        <v>0</v>
      </c>
      <c r="C19" s="177" t="s">
        <v>53</v>
      </c>
      <c r="D19" s="177"/>
      <c r="E19" s="177"/>
      <c r="F19" s="166">
        <v>22.9</v>
      </c>
      <c r="G19" s="166">
        <v>0.97</v>
      </c>
      <c r="H19" s="166">
        <v>2.1</v>
      </c>
      <c r="I19" s="166">
        <v>0.92200000000000004</v>
      </c>
      <c r="J19" s="166">
        <v>1</v>
      </c>
      <c r="K19" s="166">
        <v>0.25600000000000001</v>
      </c>
      <c r="L19" s="165">
        <v>0.67300000000000004</v>
      </c>
      <c r="M19" s="165">
        <v>1.05</v>
      </c>
      <c r="N19" s="165">
        <v>1.86</v>
      </c>
      <c r="O19" s="165">
        <v>0.89300000000000002</v>
      </c>
      <c r="P19" s="165">
        <v>1.18</v>
      </c>
      <c r="Q19" s="166" t="s">
        <v>255</v>
      </c>
    </row>
    <row r="20" spans="1:17" ht="13.9">
      <c r="A20" s="177" t="s">
        <v>262</v>
      </c>
      <c r="B20" s="179">
        <v>0</v>
      </c>
      <c r="C20" s="177" t="s">
        <v>53</v>
      </c>
      <c r="D20" s="177"/>
      <c r="E20" s="177"/>
      <c r="F20" s="166">
        <v>17.8</v>
      </c>
      <c r="G20" s="166">
        <v>0.97</v>
      </c>
      <c r="H20" s="166">
        <v>1.64</v>
      </c>
      <c r="I20" s="166">
        <v>0.71899999999999997</v>
      </c>
      <c r="J20" s="166">
        <v>0.78200000000000003</v>
      </c>
      <c r="K20" s="166">
        <v>0.2</v>
      </c>
      <c r="L20" s="165">
        <v>0.52500000000000002</v>
      </c>
      <c r="M20" s="165">
        <v>0.82199999999999995</v>
      </c>
      <c r="N20" s="165">
        <v>1.45</v>
      </c>
      <c r="O20" s="165">
        <v>0.69599999999999995</v>
      </c>
      <c r="P20" s="165">
        <v>0.91900000000000004</v>
      </c>
      <c r="Q20" s="166" t="s">
        <v>255</v>
      </c>
    </row>
    <row r="21" spans="1:17" ht="13.9">
      <c r="A21" s="177" t="s">
        <v>151</v>
      </c>
      <c r="B21" s="179">
        <v>0</v>
      </c>
      <c r="C21" s="179" t="s">
        <v>112</v>
      </c>
      <c r="D21" s="179"/>
      <c r="E21" s="179"/>
      <c r="F21" s="166">
        <v>57.38</v>
      </c>
      <c r="G21" s="166">
        <v>0.97</v>
      </c>
      <c r="H21" s="166">
        <v>0.255</v>
      </c>
      <c r="I21" s="166">
        <v>6.4000000000000001E-2</v>
      </c>
      <c r="J21" s="166">
        <v>0.33400000000000002</v>
      </c>
      <c r="K21" s="166">
        <v>6.6000000000000003E-2</v>
      </c>
      <c r="L21" s="165">
        <v>0</v>
      </c>
      <c r="M21" s="165">
        <v>5.3999999999999999E-2</v>
      </c>
      <c r="N21" s="165">
        <v>9.5000000000000001E-2</v>
      </c>
      <c r="O21" s="165">
        <v>0.05</v>
      </c>
      <c r="P21" s="165">
        <v>9.1999999999999998E-2</v>
      </c>
      <c r="Q21" s="166" t="s">
        <v>263</v>
      </c>
    </row>
    <row r="22" spans="1:17" ht="13.9">
      <c r="A22" s="177" t="s">
        <v>152</v>
      </c>
      <c r="B22" s="179">
        <v>0</v>
      </c>
      <c r="C22" s="179" t="s">
        <v>112</v>
      </c>
      <c r="D22" s="179"/>
      <c r="E22" s="179"/>
      <c r="F22" s="166">
        <v>53.52</v>
      </c>
      <c r="G22" s="166">
        <v>0.97</v>
      </c>
      <c r="H22" s="166">
        <v>0.19800000000000001</v>
      </c>
      <c r="I22" s="166">
        <v>9.9000000000000005E-2</v>
      </c>
      <c r="J22" s="166">
        <v>0.441</v>
      </c>
      <c r="K22" s="166">
        <v>0.18</v>
      </c>
      <c r="L22" s="165">
        <v>3.7999999999999999E-2</v>
      </c>
      <c r="M22" s="165">
        <v>0.16500000000000001</v>
      </c>
      <c r="N22" s="165">
        <v>0.27900000000000003</v>
      </c>
      <c r="O22" s="165">
        <v>0.10199999999999999</v>
      </c>
      <c r="P22" s="165">
        <v>0.214</v>
      </c>
      <c r="Q22" s="166" t="s">
        <v>263</v>
      </c>
    </row>
    <row r="23" spans="1:17" ht="13.9">
      <c r="A23" s="177" t="s">
        <v>264</v>
      </c>
      <c r="B23" s="179">
        <v>0</v>
      </c>
      <c r="C23" s="177" t="s">
        <v>53</v>
      </c>
      <c r="D23" s="177"/>
      <c r="E23" s="177"/>
      <c r="F23" s="166">
        <v>16.3</v>
      </c>
      <c r="G23" s="166">
        <v>0.97</v>
      </c>
      <c r="H23" s="166">
        <v>1.74</v>
      </c>
      <c r="I23" s="166">
        <v>0.76300000000000001</v>
      </c>
      <c r="J23" s="166">
        <v>0.82899999999999996</v>
      </c>
      <c r="K23" s="166">
        <v>0.21199999999999999</v>
      </c>
      <c r="L23" s="165">
        <v>0.55700000000000005</v>
      </c>
      <c r="M23" s="165">
        <v>0.871</v>
      </c>
      <c r="N23" s="165">
        <v>1.54</v>
      </c>
      <c r="O23" s="165">
        <v>0.73799999999999999</v>
      </c>
      <c r="P23" s="165">
        <v>0.97399999999999998</v>
      </c>
      <c r="Q23" s="166" t="s">
        <v>255</v>
      </c>
    </row>
    <row r="24" spans="1:17" ht="13.9">
      <c r="A24" s="177" t="s">
        <v>265</v>
      </c>
      <c r="B24" s="179">
        <v>0</v>
      </c>
      <c r="C24" s="177" t="s">
        <v>53</v>
      </c>
      <c r="D24" s="177"/>
      <c r="E24" s="177"/>
      <c r="F24" s="166">
        <v>20.100000000000001</v>
      </c>
      <c r="G24" s="166">
        <v>0.97</v>
      </c>
      <c r="H24" s="166">
        <v>1.81</v>
      </c>
      <c r="I24" s="166">
        <v>0.81299999999999994</v>
      </c>
      <c r="J24" s="166">
        <v>0.95</v>
      </c>
      <c r="K24" s="166">
        <v>0.21</v>
      </c>
      <c r="L24" s="165">
        <v>0.47</v>
      </c>
      <c r="M24" s="165">
        <v>0.93</v>
      </c>
      <c r="N24" s="165">
        <v>1.6</v>
      </c>
      <c r="O24" s="165">
        <v>0.81</v>
      </c>
      <c r="P24" s="165">
        <v>0.97</v>
      </c>
      <c r="Q24" s="166" t="s">
        <v>255</v>
      </c>
    </row>
    <row r="25" spans="1:17" ht="13.9">
      <c r="A25" s="177" t="s">
        <v>266</v>
      </c>
      <c r="B25" s="179">
        <v>0</v>
      </c>
      <c r="C25" s="177" t="s">
        <v>53</v>
      </c>
      <c r="D25" s="177"/>
      <c r="E25" s="177"/>
      <c r="F25" s="166">
        <v>23.8</v>
      </c>
      <c r="G25" s="166">
        <v>0.97</v>
      </c>
      <c r="H25" s="166">
        <v>2.29</v>
      </c>
      <c r="I25" s="166">
        <v>1.0049999999999999</v>
      </c>
      <c r="J25" s="166">
        <v>1.0900000000000001</v>
      </c>
      <c r="K25" s="166">
        <v>0.27900000000000003</v>
      </c>
      <c r="L25" s="165">
        <v>0.73299999999999998</v>
      </c>
      <c r="M25" s="165">
        <v>1.1499999999999999</v>
      </c>
      <c r="N25" s="165">
        <v>2.02</v>
      </c>
      <c r="O25" s="165">
        <v>0.97299999999999998</v>
      </c>
      <c r="P25" s="165">
        <v>1.28</v>
      </c>
      <c r="Q25" s="166" t="s">
        <v>255</v>
      </c>
    </row>
    <row r="26" spans="1:17" ht="13.9">
      <c r="A26" s="177" t="s">
        <v>267</v>
      </c>
      <c r="B26" s="179">
        <v>0</v>
      </c>
      <c r="C26" s="177" t="s">
        <v>53</v>
      </c>
      <c r="D26" s="177"/>
      <c r="E26" s="177"/>
      <c r="F26" s="166">
        <v>19.899999999999999</v>
      </c>
      <c r="G26" s="166">
        <v>0.97</v>
      </c>
      <c r="H26" s="166">
        <v>1.92</v>
      </c>
      <c r="I26" s="166">
        <v>0.84199999999999997</v>
      </c>
      <c r="J26" s="166">
        <v>0.91500000000000004</v>
      </c>
      <c r="K26" s="166">
        <v>0.23400000000000001</v>
      </c>
      <c r="L26" s="165">
        <v>0.61399999999999999</v>
      </c>
      <c r="M26" s="165">
        <v>0.96199999999999997</v>
      </c>
      <c r="N26" s="165">
        <v>1.7</v>
      </c>
      <c r="O26" s="165">
        <v>0.81499999999999995</v>
      </c>
      <c r="P26" s="165">
        <v>1.08</v>
      </c>
      <c r="Q26" s="166" t="s">
        <v>255</v>
      </c>
    </row>
    <row r="27" spans="1:17" ht="13.9">
      <c r="A27" s="177" t="s">
        <v>268</v>
      </c>
      <c r="B27" s="179">
        <v>0</v>
      </c>
      <c r="C27" s="177" t="s">
        <v>53</v>
      </c>
      <c r="D27" s="177"/>
      <c r="E27" s="177"/>
      <c r="F27" s="166">
        <v>20.5</v>
      </c>
      <c r="G27" s="166">
        <v>0.97</v>
      </c>
      <c r="H27" s="166">
        <v>1.88</v>
      </c>
      <c r="I27" s="166">
        <v>0.82599999999999996</v>
      </c>
      <c r="J27" s="166">
        <v>0.89800000000000002</v>
      </c>
      <c r="K27" s="166">
        <v>0.22900000000000001</v>
      </c>
      <c r="L27" s="165">
        <v>0.60299999999999998</v>
      </c>
      <c r="M27" s="165">
        <v>0.94399999999999995</v>
      </c>
      <c r="N27" s="165">
        <v>1.66</v>
      </c>
      <c r="O27" s="165">
        <v>0.79900000000000004</v>
      </c>
      <c r="P27" s="165">
        <v>1.06</v>
      </c>
      <c r="Q27" s="166" t="s">
        <v>255</v>
      </c>
    </row>
    <row r="28" spans="1:17" ht="13.9">
      <c r="A28" s="177" t="s">
        <v>269</v>
      </c>
      <c r="B28" s="179">
        <v>0</v>
      </c>
      <c r="C28" s="177" t="s">
        <v>53</v>
      </c>
      <c r="D28" s="177"/>
      <c r="E28" s="177"/>
      <c r="F28" s="166">
        <v>22.9</v>
      </c>
      <c r="G28" s="166">
        <v>0.97</v>
      </c>
      <c r="H28" s="166">
        <v>2.1</v>
      </c>
      <c r="I28" s="166">
        <v>0.92500000000000004</v>
      </c>
      <c r="J28" s="166">
        <v>1</v>
      </c>
      <c r="K28" s="166">
        <v>0.25700000000000001</v>
      </c>
      <c r="L28" s="165">
        <v>0.67500000000000004</v>
      </c>
      <c r="M28" s="165">
        <v>1.06</v>
      </c>
      <c r="N28" s="165">
        <v>1.86</v>
      </c>
      <c r="O28" s="165">
        <v>0.89500000000000002</v>
      </c>
      <c r="P28" s="165">
        <v>1.18</v>
      </c>
      <c r="Q28" s="166" t="s">
        <v>255</v>
      </c>
    </row>
    <row r="29" spans="1:17" ht="15.6">
      <c r="A29" s="179" t="s">
        <v>153</v>
      </c>
      <c r="B29" s="179">
        <v>0</v>
      </c>
      <c r="C29" s="179" t="s">
        <v>112</v>
      </c>
      <c r="D29" s="179"/>
      <c r="E29" s="179"/>
      <c r="F29" s="166">
        <v>21.9</v>
      </c>
      <c r="G29" s="166">
        <v>0.32</v>
      </c>
      <c r="H29" s="166">
        <v>0.66</v>
      </c>
      <c r="I29" s="166">
        <v>0.72</v>
      </c>
      <c r="J29" s="166">
        <v>0.92</v>
      </c>
      <c r="K29" s="166">
        <v>0.41</v>
      </c>
      <c r="L29" s="165">
        <v>0.57999999999999996</v>
      </c>
      <c r="M29" s="165">
        <v>1.1000000000000001</v>
      </c>
      <c r="N29" s="165">
        <v>1.5</v>
      </c>
      <c r="O29" s="165">
        <v>1.2</v>
      </c>
      <c r="P29" s="165">
        <v>1.3</v>
      </c>
      <c r="Q29" s="166" t="s">
        <v>270</v>
      </c>
    </row>
    <row r="30" spans="1:17" ht="13.9">
      <c r="A30" s="177" t="s">
        <v>271</v>
      </c>
      <c r="B30" s="179">
        <v>0</v>
      </c>
      <c r="C30" s="177" t="s">
        <v>53</v>
      </c>
      <c r="D30" s="177"/>
      <c r="E30" s="177"/>
      <c r="F30" s="166">
        <v>9.02</v>
      </c>
      <c r="G30" s="166">
        <v>0.77</v>
      </c>
      <c r="H30" s="166">
        <v>0.63</v>
      </c>
      <c r="I30" s="166">
        <v>0.19500000000000001</v>
      </c>
      <c r="J30" s="166">
        <v>0.32300000000000001</v>
      </c>
      <c r="K30" s="166">
        <v>8.1000000000000003E-2</v>
      </c>
      <c r="L30" s="165">
        <v>0.254</v>
      </c>
      <c r="M30" s="165">
        <v>0.39</v>
      </c>
      <c r="N30" s="165">
        <v>0.65400000000000003</v>
      </c>
      <c r="O30" s="165">
        <v>0.44500000000000001</v>
      </c>
      <c r="P30" s="165">
        <v>0.44800000000000001</v>
      </c>
      <c r="Q30" s="166" t="s">
        <v>255</v>
      </c>
    </row>
    <row r="31" spans="1:17" ht="15.6">
      <c r="A31" s="177" t="s">
        <v>154</v>
      </c>
      <c r="B31" s="179">
        <v>0</v>
      </c>
      <c r="C31" s="177" t="s">
        <v>112</v>
      </c>
      <c r="D31" s="177"/>
      <c r="E31" s="177"/>
      <c r="F31" s="166">
        <v>24.6</v>
      </c>
      <c r="G31" s="166">
        <v>0.77</v>
      </c>
      <c r="H31" s="166">
        <v>1.72</v>
      </c>
      <c r="I31" s="166">
        <v>0.53200000000000003</v>
      </c>
      <c r="J31" s="166">
        <v>0.88200000000000001</v>
      </c>
      <c r="K31" s="166">
        <v>0.221</v>
      </c>
      <c r="L31" s="165">
        <v>0.69299999999999995</v>
      </c>
      <c r="M31" s="165">
        <v>1.06</v>
      </c>
      <c r="N31" s="165">
        <v>1.79</v>
      </c>
      <c r="O31" s="165">
        <v>1.22</v>
      </c>
      <c r="P31" s="165">
        <v>1.22</v>
      </c>
      <c r="Q31" s="166" t="s">
        <v>272</v>
      </c>
    </row>
    <row r="32" spans="1:17" ht="15.6">
      <c r="A32" s="177" t="s">
        <v>155</v>
      </c>
      <c r="B32" s="179">
        <v>0</v>
      </c>
      <c r="C32" s="177" t="s">
        <v>112</v>
      </c>
      <c r="D32" s="177"/>
      <c r="E32" s="177"/>
      <c r="F32" s="166">
        <v>26.2</v>
      </c>
      <c r="G32" s="166">
        <v>0.77</v>
      </c>
      <c r="H32" s="166">
        <v>1.89</v>
      </c>
      <c r="I32" s="166">
        <v>0.46200000000000002</v>
      </c>
      <c r="J32" s="166">
        <v>1.05</v>
      </c>
      <c r="K32" s="166">
        <v>0.252</v>
      </c>
      <c r="L32" s="165">
        <v>0.71299999999999997</v>
      </c>
      <c r="M32" s="165">
        <v>1.1299999999999999</v>
      </c>
      <c r="N32" s="165">
        <v>2.0099999999999998</v>
      </c>
      <c r="O32" s="165">
        <v>1.38</v>
      </c>
      <c r="P32" s="165">
        <v>1.3</v>
      </c>
      <c r="Q32" s="166" t="s">
        <v>273</v>
      </c>
    </row>
    <row r="33" spans="1:17" ht="13.9">
      <c r="A33" s="177" t="s">
        <v>156</v>
      </c>
      <c r="B33" s="179">
        <v>0</v>
      </c>
      <c r="C33" s="177" t="s">
        <v>112</v>
      </c>
      <c r="D33" s="177"/>
      <c r="E33" s="177"/>
      <c r="F33" s="166">
        <v>6.8</v>
      </c>
      <c r="G33" s="166">
        <v>0.85</v>
      </c>
      <c r="H33" s="166">
        <v>0.185</v>
      </c>
      <c r="I33" s="166">
        <v>0.24</v>
      </c>
      <c r="J33" s="166">
        <v>0.25</v>
      </c>
      <c r="K33" s="166">
        <v>0.44</v>
      </c>
      <c r="L33" s="165">
        <v>0.185</v>
      </c>
      <c r="M33" s="165">
        <v>0.25</v>
      </c>
      <c r="N33" s="165">
        <v>0.86</v>
      </c>
      <c r="O33" s="165">
        <v>0.34799999999999998</v>
      </c>
      <c r="P33" s="165">
        <v>0.32600000000000001</v>
      </c>
      <c r="Q33" s="166" t="s">
        <v>274</v>
      </c>
    </row>
    <row r="34" spans="1:17" ht="13.9">
      <c r="A34" s="177" t="s">
        <v>157</v>
      </c>
      <c r="B34" s="177">
        <v>1</v>
      </c>
      <c r="C34" s="177" t="s">
        <v>112</v>
      </c>
      <c r="D34" s="177"/>
      <c r="E34" s="177"/>
      <c r="F34" s="166">
        <v>34.299999999999997</v>
      </c>
      <c r="G34" s="166">
        <v>0.95</v>
      </c>
      <c r="H34" s="166">
        <v>2.72</v>
      </c>
      <c r="I34" s="166">
        <v>1.177</v>
      </c>
      <c r="J34" s="166">
        <v>1.55</v>
      </c>
      <c r="K34" s="166">
        <v>0.48399999999999999</v>
      </c>
      <c r="L34" s="165">
        <v>0.93</v>
      </c>
      <c r="M34" s="165">
        <v>2.08</v>
      </c>
      <c r="N34" s="165">
        <v>3.36</v>
      </c>
      <c r="O34" s="165">
        <v>1.66</v>
      </c>
      <c r="P34" s="165">
        <v>2.2999999999999998</v>
      </c>
      <c r="Q34" s="166" t="s">
        <v>255</v>
      </c>
    </row>
    <row r="35" spans="1:17" ht="13.9">
      <c r="A35" s="180" t="s">
        <v>158</v>
      </c>
      <c r="B35" s="179">
        <v>1</v>
      </c>
      <c r="C35" s="179" t="s">
        <v>112</v>
      </c>
      <c r="D35" s="181"/>
      <c r="E35" s="181"/>
      <c r="F35" s="182">
        <v>3.53</v>
      </c>
      <c r="G35" s="166">
        <v>0.95</v>
      </c>
      <c r="H35" s="182">
        <v>0.18</v>
      </c>
      <c r="I35" s="182">
        <v>0.06</v>
      </c>
      <c r="J35" s="182">
        <v>0.08</v>
      </c>
      <c r="K35" s="182">
        <v>0.04</v>
      </c>
      <c r="L35" s="182"/>
      <c r="M35" s="182"/>
      <c r="N35" s="182"/>
      <c r="O35" s="182"/>
      <c r="P35" s="182"/>
      <c r="Q35" s="182" t="s">
        <v>275</v>
      </c>
    </row>
    <row r="36" spans="1:17" ht="13.9">
      <c r="A36" s="177" t="s">
        <v>159</v>
      </c>
      <c r="B36" s="179">
        <v>1</v>
      </c>
      <c r="C36" s="179" t="s">
        <v>112</v>
      </c>
      <c r="D36" s="179"/>
      <c r="E36" s="179"/>
      <c r="F36" s="166">
        <v>70</v>
      </c>
      <c r="G36" s="166">
        <v>0.95</v>
      </c>
      <c r="H36" s="166">
        <v>3.59</v>
      </c>
      <c r="I36" s="166">
        <v>1.44</v>
      </c>
      <c r="J36" s="166">
        <v>2.36</v>
      </c>
      <c r="K36" s="166">
        <v>0.78</v>
      </c>
      <c r="L36" s="165">
        <v>1.58</v>
      </c>
      <c r="M36" s="165">
        <v>2.78</v>
      </c>
      <c r="N36" s="165">
        <v>4.96</v>
      </c>
      <c r="O36" s="165">
        <v>3</v>
      </c>
      <c r="P36" s="165">
        <v>3.19</v>
      </c>
      <c r="Q36" s="166" t="s">
        <v>276</v>
      </c>
    </row>
    <row r="37" spans="1:17" ht="13.9">
      <c r="A37" s="180" t="s">
        <v>160</v>
      </c>
      <c r="B37" s="179">
        <v>1</v>
      </c>
      <c r="C37" s="179" t="s">
        <v>112</v>
      </c>
      <c r="D37" s="181"/>
      <c r="E37" s="181"/>
      <c r="F37" s="182">
        <v>85.95</v>
      </c>
      <c r="G37" s="166">
        <v>0.95</v>
      </c>
      <c r="H37" s="182">
        <v>5.8445999999999998</v>
      </c>
      <c r="I37" s="182">
        <v>2.75</v>
      </c>
      <c r="J37" s="182">
        <v>4.125</v>
      </c>
      <c r="K37" s="182">
        <v>1.2033</v>
      </c>
      <c r="L37" s="182"/>
      <c r="M37" s="182"/>
      <c r="N37" s="182"/>
      <c r="O37" s="182"/>
      <c r="P37" s="182"/>
      <c r="Q37" s="182" t="s">
        <v>277</v>
      </c>
    </row>
    <row r="38" spans="1:17" ht="13.9">
      <c r="A38" s="179" t="s">
        <v>161</v>
      </c>
      <c r="B38" s="179">
        <v>1</v>
      </c>
      <c r="C38" s="179" t="s">
        <v>112</v>
      </c>
      <c r="D38" s="181"/>
      <c r="E38" s="179" t="s">
        <v>112</v>
      </c>
      <c r="F38" s="183">
        <v>34.9</v>
      </c>
      <c r="G38" s="166">
        <v>0.95</v>
      </c>
      <c r="H38" s="183">
        <v>2.8879999999999999</v>
      </c>
      <c r="I38" s="183">
        <v>1.143</v>
      </c>
      <c r="J38" s="183">
        <v>1.7609999999999999</v>
      </c>
      <c r="K38" s="183">
        <v>0.438</v>
      </c>
      <c r="L38" s="183">
        <v>1.056</v>
      </c>
      <c r="M38" s="183">
        <v>2.0179999999999998</v>
      </c>
      <c r="N38" s="183">
        <v>3.419</v>
      </c>
      <c r="O38" s="183">
        <v>1.7230000000000001</v>
      </c>
      <c r="P38" s="183">
        <v>2.3690000000000002</v>
      </c>
      <c r="Q38" s="183" t="s">
        <v>278</v>
      </c>
    </row>
    <row r="39" spans="1:17" ht="13.9">
      <c r="A39" s="177" t="s">
        <v>162</v>
      </c>
      <c r="B39" s="177">
        <v>1</v>
      </c>
      <c r="C39" s="177" t="s">
        <v>112</v>
      </c>
      <c r="D39" s="177"/>
      <c r="E39" s="177" t="s">
        <v>112</v>
      </c>
      <c r="F39" s="166">
        <v>32.200000000000003</v>
      </c>
      <c r="G39" s="166">
        <v>0.95</v>
      </c>
      <c r="H39" s="166">
        <v>2.88</v>
      </c>
      <c r="I39" s="166">
        <v>1.054</v>
      </c>
      <c r="J39" s="166">
        <v>1.36</v>
      </c>
      <c r="K39" s="166">
        <v>0.434</v>
      </c>
      <c r="L39" s="165">
        <v>0.90800000000000003</v>
      </c>
      <c r="M39" s="165">
        <v>1.87</v>
      </c>
      <c r="N39" s="165">
        <v>3.08</v>
      </c>
      <c r="O39" s="165">
        <v>1.61</v>
      </c>
      <c r="P39" s="165">
        <v>2.2200000000000002</v>
      </c>
      <c r="Q39" s="166" t="s">
        <v>274</v>
      </c>
    </row>
    <row r="40" spans="1:17" ht="13.9">
      <c r="A40" s="177" t="s">
        <v>163</v>
      </c>
      <c r="B40" s="177">
        <v>1</v>
      </c>
      <c r="C40" s="177" t="s">
        <v>112</v>
      </c>
      <c r="D40" s="177"/>
      <c r="E40" s="177"/>
      <c r="F40" s="166">
        <v>32.479999999999997</v>
      </c>
      <c r="G40" s="166">
        <v>0.95</v>
      </c>
      <c r="H40" s="166">
        <v>3.04</v>
      </c>
      <c r="I40" s="166">
        <v>1.1200000000000001</v>
      </c>
      <c r="J40" s="166">
        <v>1.46</v>
      </c>
      <c r="K40" s="166">
        <v>0.42</v>
      </c>
      <c r="L40" s="165"/>
      <c r="M40" s="165"/>
      <c r="N40" s="165"/>
      <c r="O40" s="165"/>
      <c r="P40" s="165"/>
      <c r="Q40" s="166" t="s">
        <v>279</v>
      </c>
    </row>
    <row r="41" spans="1:17" ht="13.9">
      <c r="A41" s="179" t="s">
        <v>164</v>
      </c>
      <c r="B41" s="179">
        <v>1</v>
      </c>
      <c r="C41" s="179" t="s">
        <v>112</v>
      </c>
      <c r="D41" s="181"/>
      <c r="E41" s="179"/>
      <c r="F41" s="183">
        <v>33</v>
      </c>
      <c r="G41" s="166">
        <v>0.95</v>
      </c>
      <c r="H41" s="183">
        <v>2.7</v>
      </c>
      <c r="I41" s="183">
        <v>1.32</v>
      </c>
      <c r="J41" s="183">
        <v>1.5</v>
      </c>
      <c r="K41" s="183">
        <v>0.5</v>
      </c>
      <c r="L41" s="183"/>
      <c r="M41" s="183"/>
      <c r="N41" s="183"/>
      <c r="O41" s="183"/>
      <c r="P41" s="183"/>
      <c r="Q41" s="183" t="s">
        <v>280</v>
      </c>
    </row>
    <row r="42" spans="1:17" ht="13.9">
      <c r="A42" s="179" t="s">
        <v>164</v>
      </c>
      <c r="B42" s="179">
        <v>1</v>
      </c>
      <c r="C42" s="179" t="s">
        <v>112</v>
      </c>
      <c r="D42" s="181"/>
      <c r="E42" s="179"/>
      <c r="F42" s="183">
        <v>33</v>
      </c>
      <c r="G42" s="166">
        <v>0.95</v>
      </c>
      <c r="H42" s="183">
        <v>2.57</v>
      </c>
      <c r="I42" s="183">
        <v>0.99</v>
      </c>
      <c r="J42" s="183">
        <v>1.2</v>
      </c>
      <c r="K42" s="183">
        <v>0.43</v>
      </c>
      <c r="L42" s="183"/>
      <c r="M42" s="183"/>
      <c r="N42" s="183"/>
      <c r="O42" s="183"/>
      <c r="P42" s="183"/>
      <c r="Q42" s="183" t="s">
        <v>280</v>
      </c>
    </row>
    <row r="43" spans="1:17" ht="13.9">
      <c r="A43" s="179" t="s">
        <v>164</v>
      </c>
      <c r="B43" s="179">
        <v>1</v>
      </c>
      <c r="C43" s="179" t="s">
        <v>112</v>
      </c>
      <c r="D43" s="181"/>
      <c r="E43" s="179"/>
      <c r="F43" s="183">
        <v>33</v>
      </c>
      <c r="G43" s="166">
        <v>0.95</v>
      </c>
      <c r="H43" s="183">
        <v>3.52</v>
      </c>
      <c r="I43" s="183">
        <v>1.42</v>
      </c>
      <c r="J43" s="183">
        <v>1.43</v>
      </c>
      <c r="K43" s="183">
        <v>0.44</v>
      </c>
      <c r="L43" s="183"/>
      <c r="M43" s="183"/>
      <c r="N43" s="183"/>
      <c r="O43" s="183"/>
      <c r="P43" s="183"/>
      <c r="Q43" s="183" t="s">
        <v>280</v>
      </c>
    </row>
    <row r="44" spans="1:17" ht="13.9">
      <c r="A44" s="179" t="s">
        <v>165</v>
      </c>
      <c r="B44" s="179">
        <v>1</v>
      </c>
      <c r="C44" s="179" t="s">
        <v>112</v>
      </c>
      <c r="D44" s="179"/>
      <c r="E44" s="179" t="s">
        <v>112</v>
      </c>
      <c r="F44" s="166">
        <v>34.4</v>
      </c>
      <c r="G44" s="166">
        <v>0.95</v>
      </c>
      <c r="H44" s="166">
        <v>2.6</v>
      </c>
      <c r="I44" s="166">
        <v>1.1000000000000001</v>
      </c>
      <c r="J44" s="166">
        <v>1.4</v>
      </c>
      <c r="K44" s="166">
        <v>0.47</v>
      </c>
      <c r="L44" s="165">
        <v>1</v>
      </c>
      <c r="M44" s="165">
        <v>1.8</v>
      </c>
      <c r="N44" s="165">
        <v>3.3</v>
      </c>
      <c r="O44" s="165">
        <v>1.6</v>
      </c>
      <c r="P44" s="165">
        <v>2.1</v>
      </c>
      <c r="Q44" s="166" t="s">
        <v>257</v>
      </c>
    </row>
    <row r="45" spans="1:17" ht="13.9">
      <c r="A45" s="179" t="s">
        <v>166</v>
      </c>
      <c r="B45" s="179">
        <v>1</v>
      </c>
      <c r="C45" s="179" t="s">
        <v>112</v>
      </c>
      <c r="D45" s="181"/>
      <c r="E45" s="179"/>
      <c r="F45" s="183">
        <v>33.200000000000003</v>
      </c>
      <c r="G45" s="166">
        <v>0.95</v>
      </c>
      <c r="H45" s="183">
        <v>2.6</v>
      </c>
      <c r="I45" s="183">
        <v>1.25</v>
      </c>
      <c r="J45" s="183">
        <v>1.4</v>
      </c>
      <c r="K45" s="183">
        <v>0.49</v>
      </c>
      <c r="L45" s="183"/>
      <c r="M45" s="183"/>
      <c r="N45" s="183"/>
      <c r="O45" s="183"/>
      <c r="P45" s="183"/>
      <c r="Q45" s="183"/>
    </row>
    <row r="46" spans="1:17" ht="13.9">
      <c r="A46" s="177" t="s">
        <v>167</v>
      </c>
      <c r="B46" s="177">
        <v>1</v>
      </c>
      <c r="C46" s="177" t="s">
        <v>112</v>
      </c>
      <c r="D46" s="177"/>
      <c r="E46" s="177" t="s">
        <v>112</v>
      </c>
      <c r="F46" s="166">
        <v>36.200000000000003</v>
      </c>
      <c r="G46" s="166">
        <v>0.95</v>
      </c>
      <c r="H46" s="166">
        <v>2.87</v>
      </c>
      <c r="I46" s="166">
        <v>1.2410000000000001</v>
      </c>
      <c r="J46" s="166">
        <v>1.63</v>
      </c>
      <c r="K46" s="166">
        <v>0.51</v>
      </c>
      <c r="L46" s="165">
        <v>0.98099999999999998</v>
      </c>
      <c r="M46" s="165">
        <v>2.19</v>
      </c>
      <c r="N46" s="165">
        <v>3.54</v>
      </c>
      <c r="O46" s="165">
        <v>1.75</v>
      </c>
      <c r="P46" s="165">
        <v>2.42</v>
      </c>
      <c r="Q46" s="166" t="s">
        <v>255</v>
      </c>
    </row>
    <row r="47" spans="1:17" ht="13.9">
      <c r="A47" s="179" t="s">
        <v>168</v>
      </c>
      <c r="B47" s="179">
        <v>1</v>
      </c>
      <c r="C47" s="179" t="s">
        <v>112</v>
      </c>
      <c r="D47" s="179"/>
      <c r="E47" s="179"/>
      <c r="F47" s="166">
        <v>23.9</v>
      </c>
      <c r="G47" s="166">
        <v>0.95</v>
      </c>
      <c r="H47" s="166">
        <v>2.14</v>
      </c>
      <c r="I47" s="166">
        <v>0.78400000000000003</v>
      </c>
      <c r="J47" s="166">
        <v>1.01</v>
      </c>
      <c r="K47" s="166">
        <v>0.32300000000000001</v>
      </c>
      <c r="L47" s="165">
        <v>0.67500000000000004</v>
      </c>
      <c r="M47" s="165">
        <v>1.39</v>
      </c>
      <c r="N47" s="165">
        <v>2.2290000000000001</v>
      </c>
      <c r="O47" s="165">
        <v>1.2</v>
      </c>
      <c r="P47" s="165">
        <v>1.65</v>
      </c>
      <c r="Q47" s="166" t="s">
        <v>260</v>
      </c>
    </row>
    <row r="48" spans="1:17" ht="13.9">
      <c r="A48" s="179" t="s">
        <v>169</v>
      </c>
      <c r="B48" s="179">
        <v>1</v>
      </c>
      <c r="C48" s="179" t="s">
        <v>112</v>
      </c>
      <c r="D48" s="179"/>
      <c r="E48" s="179"/>
      <c r="F48" s="166">
        <v>25.5</v>
      </c>
      <c r="G48" s="166">
        <v>0.95</v>
      </c>
      <c r="H48" s="166">
        <v>2.1</v>
      </c>
      <c r="I48" s="166">
        <v>0.82</v>
      </c>
      <c r="J48" s="166">
        <v>1.1000000000000001</v>
      </c>
      <c r="K48" s="166">
        <v>0.35</v>
      </c>
      <c r="L48" s="165">
        <v>0.71</v>
      </c>
      <c r="M48" s="165">
        <v>1.3</v>
      </c>
      <c r="N48" s="165">
        <v>2.4</v>
      </c>
      <c r="O48" s="165">
        <v>1.2</v>
      </c>
      <c r="P48" s="165">
        <v>1.6</v>
      </c>
      <c r="Q48" s="166" t="s">
        <v>257</v>
      </c>
    </row>
    <row r="49" spans="1:17" ht="13.9">
      <c r="A49" s="177" t="s">
        <v>170</v>
      </c>
      <c r="B49" s="177">
        <v>1</v>
      </c>
      <c r="C49" s="177" t="s">
        <v>112</v>
      </c>
      <c r="D49" s="177"/>
      <c r="E49" s="177"/>
      <c r="F49" s="166">
        <v>26.3</v>
      </c>
      <c r="G49" s="166">
        <v>0.95</v>
      </c>
      <c r="H49" s="166">
        <v>2.09</v>
      </c>
      <c r="I49" s="166">
        <v>0.90300000000000002</v>
      </c>
      <c r="J49" s="166">
        <v>1.19</v>
      </c>
      <c r="K49" s="166">
        <v>0.371</v>
      </c>
      <c r="L49" s="165">
        <v>0.71399999999999997</v>
      </c>
      <c r="M49" s="165">
        <v>1.59</v>
      </c>
      <c r="N49" s="165">
        <v>2.58</v>
      </c>
      <c r="O49" s="165">
        <v>1.27</v>
      </c>
      <c r="P49" s="165">
        <v>1.76</v>
      </c>
      <c r="Q49" s="166" t="s">
        <v>255</v>
      </c>
    </row>
    <row r="50" spans="1:17" ht="13.9">
      <c r="A50" s="177" t="s">
        <v>171</v>
      </c>
      <c r="B50" s="179">
        <v>0</v>
      </c>
      <c r="C50" s="177" t="s">
        <v>112</v>
      </c>
      <c r="D50" s="177"/>
      <c r="E50" s="177"/>
      <c r="F50" s="166">
        <v>12</v>
      </c>
      <c r="G50" s="166">
        <v>0.79</v>
      </c>
      <c r="H50" s="166">
        <v>0.14399999999999999</v>
      </c>
      <c r="I50" s="166">
        <v>0.497</v>
      </c>
      <c r="J50" s="166">
        <v>0.35399999999999998</v>
      </c>
      <c r="K50" s="166">
        <v>0.17</v>
      </c>
      <c r="L50" s="165">
        <v>0.25700000000000001</v>
      </c>
      <c r="M50" s="165">
        <v>0.47299999999999998</v>
      </c>
      <c r="N50" s="165">
        <v>1.54</v>
      </c>
      <c r="O50" s="165">
        <v>0.67500000000000004</v>
      </c>
      <c r="P50" s="165">
        <v>0.58399999999999996</v>
      </c>
      <c r="Q50" s="166" t="s">
        <v>255</v>
      </c>
    </row>
    <row r="51" spans="1:17" ht="15.6">
      <c r="A51" s="177" t="s">
        <v>172</v>
      </c>
      <c r="B51" s="179">
        <v>0</v>
      </c>
      <c r="C51" s="177" t="s">
        <v>112</v>
      </c>
      <c r="D51" s="177"/>
      <c r="E51" s="177"/>
      <c r="F51" s="166">
        <v>23.9</v>
      </c>
      <c r="G51" s="166">
        <v>0.76500000000000001</v>
      </c>
      <c r="H51" s="166">
        <v>1.68</v>
      </c>
      <c r="I51" s="166">
        <v>0.496</v>
      </c>
      <c r="J51" s="166">
        <v>0.76400000000000001</v>
      </c>
      <c r="K51" s="166">
        <v>0.26</v>
      </c>
      <c r="L51" s="165">
        <v>0.68700000000000006</v>
      </c>
      <c r="M51" s="165">
        <v>0.99299999999999999</v>
      </c>
      <c r="N51" s="165">
        <v>1.83</v>
      </c>
      <c r="O51" s="165">
        <v>1.45</v>
      </c>
      <c r="P51" s="165">
        <v>1.22</v>
      </c>
      <c r="Q51" s="166" t="s">
        <v>281</v>
      </c>
    </row>
    <row r="52" spans="1:17" ht="15.6">
      <c r="A52" s="177" t="s">
        <v>282</v>
      </c>
      <c r="B52" s="179">
        <v>0</v>
      </c>
      <c r="C52" s="177" t="s">
        <v>53</v>
      </c>
      <c r="D52" s="177"/>
      <c r="E52" s="177"/>
      <c r="F52" s="166">
        <v>6.88</v>
      </c>
      <c r="G52" s="166">
        <v>0.50700000000000001</v>
      </c>
      <c r="H52" s="166">
        <v>0.30399999999999999</v>
      </c>
      <c r="I52" s="166">
        <v>0.26500000000000001</v>
      </c>
      <c r="J52" s="166">
        <v>0.251</v>
      </c>
      <c r="K52" s="166">
        <v>8.1000000000000003E-2</v>
      </c>
      <c r="L52" s="165">
        <v>0.158</v>
      </c>
      <c r="M52" s="165">
        <v>0.27</v>
      </c>
      <c r="N52" s="165">
        <v>0.51100000000000001</v>
      </c>
      <c r="O52" s="165">
        <v>0.34899999999999998</v>
      </c>
      <c r="P52" s="165">
        <v>0.41699999999999998</v>
      </c>
      <c r="Q52" s="166" t="s">
        <v>283</v>
      </c>
    </row>
    <row r="53" spans="1:17" ht="15.6">
      <c r="A53" s="177" t="s">
        <v>284</v>
      </c>
      <c r="B53" s="179">
        <v>0</v>
      </c>
      <c r="C53" s="177" t="s">
        <v>53</v>
      </c>
      <c r="D53" s="177"/>
      <c r="E53" s="177"/>
      <c r="F53" s="166">
        <v>3.33</v>
      </c>
      <c r="G53" s="166">
        <v>0.50700000000000001</v>
      </c>
      <c r="H53" s="166">
        <v>0.14699999999999999</v>
      </c>
      <c r="I53" s="166">
        <v>0.128</v>
      </c>
      <c r="J53" s="166">
        <v>0.121</v>
      </c>
      <c r="K53" s="166">
        <v>3.9E-2</v>
      </c>
      <c r="L53" s="165">
        <v>7.6999999999999999E-2</v>
      </c>
      <c r="M53" s="165">
        <v>0.13100000000000001</v>
      </c>
      <c r="N53" s="165">
        <v>0.247</v>
      </c>
      <c r="O53" s="165">
        <v>0.16900000000000001</v>
      </c>
      <c r="P53" s="165">
        <v>0.20200000000000001</v>
      </c>
      <c r="Q53" s="166" t="s">
        <v>283</v>
      </c>
    </row>
    <row r="54" spans="1:17" ht="13.9">
      <c r="A54" s="177" t="s">
        <v>173</v>
      </c>
      <c r="B54" s="179">
        <v>0</v>
      </c>
      <c r="C54" s="177" t="s">
        <v>112</v>
      </c>
      <c r="D54" s="177"/>
      <c r="E54" s="177"/>
      <c r="F54" s="166">
        <v>12.9</v>
      </c>
      <c r="G54" s="166">
        <v>0.94</v>
      </c>
      <c r="H54" s="166">
        <v>0.57499999999999996</v>
      </c>
      <c r="I54" s="166">
        <v>0.59699999999999998</v>
      </c>
      <c r="J54" s="166">
        <v>0.46400000000000002</v>
      </c>
      <c r="K54" s="166">
        <v>0.17899999999999999</v>
      </c>
      <c r="L54" s="165">
        <v>0.309</v>
      </c>
      <c r="M54" s="165">
        <v>0.55200000000000005</v>
      </c>
      <c r="N54" s="165">
        <v>0.99399999999999999</v>
      </c>
      <c r="O54" s="165">
        <v>0.72899999999999998</v>
      </c>
      <c r="P54" s="165">
        <v>0.81799999999999995</v>
      </c>
      <c r="Q54" s="166" t="s">
        <v>260</v>
      </c>
    </row>
    <row r="55" spans="1:17" ht="13.9">
      <c r="A55" s="177" t="s">
        <v>174</v>
      </c>
      <c r="B55" s="179">
        <v>0</v>
      </c>
      <c r="C55" s="179" t="s">
        <v>112</v>
      </c>
      <c r="D55" s="179"/>
      <c r="E55" s="179"/>
      <c r="F55" s="166">
        <v>54.1</v>
      </c>
      <c r="G55" s="166">
        <v>0.755</v>
      </c>
      <c r="H55" s="166">
        <v>0.69299999999999995</v>
      </c>
      <c r="I55" s="166">
        <v>0.38700000000000001</v>
      </c>
      <c r="J55" s="166">
        <v>0.29699999999999999</v>
      </c>
      <c r="K55" s="166">
        <v>0.26400000000000001</v>
      </c>
      <c r="L55" s="165">
        <v>0.29099999999999998</v>
      </c>
      <c r="M55" s="165">
        <v>0.29799999999999999</v>
      </c>
      <c r="N55" s="165">
        <v>0.68100000000000005</v>
      </c>
      <c r="O55" s="165">
        <v>0.45900000000000002</v>
      </c>
      <c r="P55" s="165">
        <v>0.47599999999999998</v>
      </c>
      <c r="Q55" s="166" t="s">
        <v>285</v>
      </c>
    </row>
    <row r="56" spans="1:17" ht="13.9">
      <c r="A56" s="179" t="s">
        <v>175</v>
      </c>
      <c r="B56" s="179">
        <v>0</v>
      </c>
      <c r="C56" s="179" t="s">
        <v>112</v>
      </c>
      <c r="D56" s="179"/>
      <c r="E56" s="179"/>
      <c r="F56" s="184">
        <v>24</v>
      </c>
      <c r="G56" s="166">
        <v>0.88</v>
      </c>
      <c r="H56" s="166">
        <v>1.9</v>
      </c>
      <c r="I56" s="166">
        <v>0.6</v>
      </c>
      <c r="J56" s="166">
        <v>0.9</v>
      </c>
      <c r="K56" s="166">
        <v>0.2</v>
      </c>
      <c r="L56" s="165">
        <v>0.6</v>
      </c>
      <c r="M56" s="165">
        <v>1.1000000000000001</v>
      </c>
      <c r="N56" s="165">
        <v>1.8</v>
      </c>
      <c r="O56" s="165">
        <v>1.2</v>
      </c>
      <c r="P56" s="165">
        <v>1.3</v>
      </c>
      <c r="Q56" s="166" t="s">
        <v>286</v>
      </c>
    </row>
    <row r="57" spans="1:17" ht="13.9">
      <c r="A57" s="179" t="s">
        <v>176</v>
      </c>
      <c r="B57" s="179">
        <v>0</v>
      </c>
      <c r="C57" s="179" t="s">
        <v>112</v>
      </c>
      <c r="D57" s="179"/>
      <c r="E57" s="179"/>
      <c r="F57" s="184">
        <v>22.6</v>
      </c>
      <c r="G57" s="166">
        <v>0.95</v>
      </c>
      <c r="H57" s="166">
        <v>0.877</v>
      </c>
      <c r="I57" s="166">
        <v>0.66800000000000004</v>
      </c>
      <c r="J57" s="166">
        <v>0.66800000000000004</v>
      </c>
      <c r="K57" s="166">
        <v>0.376</v>
      </c>
      <c r="L57" s="165">
        <v>0.627</v>
      </c>
      <c r="M57" s="165">
        <v>0.96099999999999997</v>
      </c>
      <c r="N57" s="165">
        <v>1.75</v>
      </c>
      <c r="O57" s="165">
        <v>1.3</v>
      </c>
      <c r="P57" s="165">
        <v>1.17</v>
      </c>
      <c r="Q57" s="166" t="s">
        <v>274</v>
      </c>
    </row>
    <row r="58" spans="1:17" ht="13.9">
      <c r="A58" s="177" t="s">
        <v>177</v>
      </c>
      <c r="B58" s="179">
        <v>0</v>
      </c>
      <c r="C58" s="177" t="s">
        <v>112</v>
      </c>
      <c r="D58" s="177"/>
      <c r="E58" s="177"/>
      <c r="F58" s="184">
        <v>24</v>
      </c>
      <c r="G58" s="166">
        <v>0.95</v>
      </c>
      <c r="H58" s="166">
        <v>0.95099999999999996</v>
      </c>
      <c r="I58" s="166">
        <v>0.80400000000000005</v>
      </c>
      <c r="J58" s="166">
        <v>0.80600000000000005</v>
      </c>
      <c r="K58" s="166">
        <v>0.22900000000000001</v>
      </c>
      <c r="L58" s="165">
        <v>0.67600000000000005</v>
      </c>
      <c r="M58" s="165">
        <v>0.92</v>
      </c>
      <c r="N58" s="165">
        <v>1.88</v>
      </c>
      <c r="O58" s="165">
        <v>1.5</v>
      </c>
      <c r="P58" s="165">
        <v>1.1200000000000001</v>
      </c>
      <c r="Q58" s="166" t="s">
        <v>255</v>
      </c>
    </row>
    <row r="59" spans="1:17" ht="13.9">
      <c r="A59" s="179" t="s">
        <v>178</v>
      </c>
      <c r="B59" s="179">
        <v>0</v>
      </c>
      <c r="C59" s="179" t="s">
        <v>112</v>
      </c>
      <c r="D59" s="179"/>
      <c r="E59" s="179"/>
      <c r="F59" s="184">
        <v>25.4</v>
      </c>
      <c r="G59" s="166">
        <v>0.95</v>
      </c>
      <c r="H59" s="166">
        <v>0.9</v>
      </c>
      <c r="I59" s="166">
        <v>0.65</v>
      </c>
      <c r="J59" s="166">
        <v>0.78</v>
      </c>
      <c r="K59" s="166">
        <v>0.26</v>
      </c>
      <c r="L59" s="165">
        <v>0.73</v>
      </c>
      <c r="M59" s="165">
        <v>0.97</v>
      </c>
      <c r="N59" s="165">
        <v>1.9</v>
      </c>
      <c r="O59" s="165">
        <v>1.5</v>
      </c>
      <c r="P59" s="165">
        <v>1.2</v>
      </c>
      <c r="Q59" s="166" t="s">
        <v>257</v>
      </c>
    </row>
    <row r="60" spans="1:17" ht="13.9">
      <c r="A60" s="177" t="s">
        <v>179</v>
      </c>
      <c r="B60" s="179">
        <v>0</v>
      </c>
      <c r="C60" s="177" t="s">
        <v>112</v>
      </c>
      <c r="D60" s="177"/>
      <c r="E60" s="177"/>
      <c r="F60" s="184">
        <v>52.2</v>
      </c>
      <c r="G60" s="166">
        <v>0.94</v>
      </c>
      <c r="H60" s="166">
        <v>1.87</v>
      </c>
      <c r="I60" s="166">
        <v>1.31</v>
      </c>
      <c r="J60" s="166">
        <v>1.79</v>
      </c>
      <c r="K60" s="166">
        <v>0.50700000000000001</v>
      </c>
      <c r="L60" s="165">
        <v>1.32</v>
      </c>
      <c r="M60" s="165">
        <v>1.84</v>
      </c>
      <c r="N60" s="165">
        <v>3.38</v>
      </c>
      <c r="O60" s="165">
        <v>2.7</v>
      </c>
      <c r="P60" s="165">
        <v>2.19</v>
      </c>
      <c r="Q60" s="166" t="s">
        <v>255</v>
      </c>
    </row>
    <row r="61" spans="1:17" ht="13.9">
      <c r="A61" s="177" t="s">
        <v>180</v>
      </c>
      <c r="B61" s="179">
        <v>0</v>
      </c>
      <c r="C61" s="177" t="s">
        <v>112</v>
      </c>
      <c r="D61" s="177"/>
      <c r="E61" s="177"/>
      <c r="F61" s="184">
        <v>33.799999999999997</v>
      </c>
      <c r="G61" s="166">
        <v>0.94</v>
      </c>
      <c r="H61" s="166">
        <v>1.21</v>
      </c>
      <c r="I61" s="166">
        <v>0.84799999999999998</v>
      </c>
      <c r="J61" s="166">
        <v>1.1599999999999999</v>
      </c>
      <c r="K61" s="166">
        <v>0.32800000000000001</v>
      </c>
      <c r="L61" s="165">
        <v>0.85399999999999998</v>
      </c>
      <c r="M61" s="165">
        <v>1.19</v>
      </c>
      <c r="N61" s="165">
        <v>2.19</v>
      </c>
      <c r="O61" s="165">
        <v>1.95</v>
      </c>
      <c r="P61" s="165">
        <v>1.42</v>
      </c>
      <c r="Q61" s="166" t="s">
        <v>255</v>
      </c>
    </row>
    <row r="62" spans="1:17" ht="13.9">
      <c r="A62" s="179" t="s">
        <v>181</v>
      </c>
      <c r="B62" s="179">
        <v>0</v>
      </c>
      <c r="C62" s="179" t="s">
        <v>112</v>
      </c>
      <c r="D62" s="179"/>
      <c r="E62" s="179"/>
      <c r="F62" s="166">
        <v>22.4</v>
      </c>
      <c r="G62" s="166">
        <v>0.95</v>
      </c>
      <c r="H62" s="166">
        <v>0.83</v>
      </c>
      <c r="I62" s="166">
        <v>0.62</v>
      </c>
      <c r="J62" s="166">
        <v>0.67</v>
      </c>
      <c r="K62" s="166">
        <v>0.24</v>
      </c>
      <c r="L62" s="165">
        <v>0.61</v>
      </c>
      <c r="M62" s="165">
        <v>0.84</v>
      </c>
      <c r="N62" s="165">
        <v>1.62</v>
      </c>
      <c r="O62" s="165">
        <v>1.24</v>
      </c>
      <c r="P62" s="165">
        <v>1.02</v>
      </c>
      <c r="Q62" s="166" t="s">
        <v>287</v>
      </c>
    </row>
    <row r="63" spans="1:17" ht="13.9">
      <c r="A63" s="180" t="s">
        <v>182</v>
      </c>
      <c r="B63" s="179">
        <v>0</v>
      </c>
      <c r="C63" s="179" t="s">
        <v>112</v>
      </c>
      <c r="D63" s="181"/>
      <c r="E63" s="181"/>
      <c r="F63" s="185">
        <v>28.18</v>
      </c>
      <c r="G63" s="166">
        <v>0.94</v>
      </c>
      <c r="H63" s="182">
        <v>1</v>
      </c>
      <c r="I63" s="182">
        <v>0.68</v>
      </c>
      <c r="J63" s="182">
        <v>0.9</v>
      </c>
      <c r="K63" s="182">
        <v>0.26</v>
      </c>
      <c r="L63" s="183"/>
      <c r="M63" s="183"/>
      <c r="N63" s="183"/>
      <c r="O63" s="183"/>
      <c r="P63" s="183"/>
      <c r="Q63" s="183" t="s">
        <v>288</v>
      </c>
    </row>
    <row r="64" spans="1:17" ht="13.9">
      <c r="A64" s="180" t="s">
        <v>183</v>
      </c>
      <c r="B64" s="179">
        <v>0</v>
      </c>
      <c r="C64" s="179" t="s">
        <v>112</v>
      </c>
      <c r="D64" s="181"/>
      <c r="E64" s="181"/>
      <c r="F64" s="185">
        <v>24.05</v>
      </c>
      <c r="G64" s="166">
        <v>0.94</v>
      </c>
      <c r="H64" s="182">
        <v>0.85</v>
      </c>
      <c r="I64" s="182">
        <v>0.49</v>
      </c>
      <c r="J64" s="182">
        <v>0.72</v>
      </c>
      <c r="K64" s="182">
        <v>0.22</v>
      </c>
      <c r="L64" s="183"/>
      <c r="M64" s="183"/>
      <c r="N64" s="183"/>
      <c r="O64" s="183"/>
      <c r="P64" s="183"/>
      <c r="Q64" s="183" t="s">
        <v>288</v>
      </c>
    </row>
    <row r="65" spans="1:17" ht="13.9">
      <c r="A65" s="180" t="s">
        <v>184</v>
      </c>
      <c r="B65" s="179">
        <v>0</v>
      </c>
      <c r="C65" s="179" t="s">
        <v>112</v>
      </c>
      <c r="D65" s="181"/>
      <c r="E65" s="181"/>
      <c r="F65" s="185">
        <v>29.14</v>
      </c>
      <c r="G65" s="166">
        <v>0.94</v>
      </c>
      <c r="H65" s="182">
        <v>0.98</v>
      </c>
      <c r="I65" s="182">
        <v>0.57999999999999996</v>
      </c>
      <c r="J65" s="182">
        <v>0.91</v>
      </c>
      <c r="K65" s="182">
        <v>0.13</v>
      </c>
      <c r="L65" s="183"/>
      <c r="M65" s="183"/>
      <c r="N65" s="183"/>
      <c r="O65" s="183"/>
      <c r="P65" s="183"/>
      <c r="Q65" s="183" t="s">
        <v>288</v>
      </c>
    </row>
    <row r="66" spans="1:17" ht="13.9">
      <c r="A66" s="180" t="s">
        <v>185</v>
      </c>
      <c r="B66" s="179">
        <v>0</v>
      </c>
      <c r="C66" s="179" t="s">
        <v>112</v>
      </c>
      <c r="D66" s="181"/>
      <c r="E66" s="181"/>
      <c r="F66" s="185">
        <v>26.03</v>
      </c>
      <c r="G66" s="166">
        <v>0.94</v>
      </c>
      <c r="H66" s="182">
        <v>0.87</v>
      </c>
      <c r="I66" s="182">
        <v>0.56000000000000005</v>
      </c>
      <c r="J66" s="182">
        <v>0.82</v>
      </c>
      <c r="K66" s="182">
        <v>0.23</v>
      </c>
      <c r="L66" s="183"/>
      <c r="M66" s="183"/>
      <c r="N66" s="183"/>
      <c r="O66" s="183"/>
      <c r="P66" s="183"/>
      <c r="Q66" s="183" t="s">
        <v>288</v>
      </c>
    </row>
    <row r="67" spans="1:17" ht="13.9">
      <c r="A67" s="180" t="s">
        <v>186</v>
      </c>
      <c r="B67" s="179">
        <v>0</v>
      </c>
      <c r="C67" s="177" t="s">
        <v>112</v>
      </c>
      <c r="D67" s="177"/>
      <c r="E67" s="177"/>
      <c r="F67" s="184">
        <v>24.4</v>
      </c>
      <c r="G67" s="166">
        <v>0.94</v>
      </c>
      <c r="H67" s="166">
        <v>0.85</v>
      </c>
      <c r="I67" s="166">
        <v>0.59499999999999997</v>
      </c>
      <c r="J67" s="166">
        <v>0.81100000000000005</v>
      </c>
      <c r="K67" s="166">
        <v>0.23</v>
      </c>
      <c r="L67" s="165">
        <v>0.59899999999999998</v>
      </c>
      <c r="M67" s="165">
        <v>0.83299999999999996</v>
      </c>
      <c r="N67" s="165">
        <v>1.54</v>
      </c>
      <c r="O67" s="165">
        <v>1.23</v>
      </c>
      <c r="P67" s="165">
        <v>0.99299999999999999</v>
      </c>
      <c r="Q67" s="166" t="s">
        <v>255</v>
      </c>
    </row>
    <row r="68" spans="1:17" ht="16.149999999999999">
      <c r="A68" s="180" t="s">
        <v>289</v>
      </c>
      <c r="B68" s="179">
        <v>0</v>
      </c>
      <c r="C68" s="179" t="s">
        <v>112</v>
      </c>
      <c r="D68" s="181"/>
      <c r="E68" s="181"/>
      <c r="F68" s="185">
        <v>25.34</v>
      </c>
      <c r="G68" s="166">
        <v>0.94</v>
      </c>
      <c r="H68" s="182">
        <v>0.94</v>
      </c>
      <c r="I68" s="182">
        <v>0.56000000000000005</v>
      </c>
      <c r="J68" s="182">
        <v>0.81</v>
      </c>
      <c r="K68" s="182">
        <v>0.15</v>
      </c>
      <c r="L68" s="182">
        <v>0.68</v>
      </c>
      <c r="M68" s="182">
        <v>1.06</v>
      </c>
      <c r="N68" s="182">
        <v>2</v>
      </c>
      <c r="O68" s="182"/>
      <c r="P68" s="182">
        <v>1.18</v>
      </c>
      <c r="Q68" s="182" t="s">
        <v>275</v>
      </c>
    </row>
    <row r="69" spans="1:17" ht="13.9">
      <c r="A69" s="177" t="s">
        <v>290</v>
      </c>
      <c r="B69" s="179">
        <v>0</v>
      </c>
      <c r="C69" s="177" t="s">
        <v>53</v>
      </c>
      <c r="D69" s="177"/>
      <c r="E69" s="177"/>
      <c r="F69" s="184">
        <v>27</v>
      </c>
      <c r="G69" s="166">
        <v>0.94</v>
      </c>
      <c r="H69" s="166">
        <v>0.97099999999999997</v>
      </c>
      <c r="I69" s="166">
        <v>0.67900000000000005</v>
      </c>
      <c r="J69" s="166">
        <v>0.92600000000000005</v>
      </c>
      <c r="K69" s="166">
        <v>0.26300000000000001</v>
      </c>
      <c r="L69" s="165">
        <v>0.68400000000000005</v>
      </c>
      <c r="M69" s="165">
        <v>0.95099999999999996</v>
      </c>
      <c r="N69" s="165">
        <v>1.75</v>
      </c>
      <c r="O69" s="165">
        <v>1.4</v>
      </c>
      <c r="P69" s="165">
        <v>1.1299999999999999</v>
      </c>
      <c r="Q69" s="166" t="s">
        <v>255</v>
      </c>
    </row>
    <row r="70" spans="1:17" ht="13.9">
      <c r="A70" s="177" t="s">
        <v>291</v>
      </c>
      <c r="B70" s="179">
        <v>0</v>
      </c>
      <c r="C70" s="177" t="s">
        <v>53</v>
      </c>
      <c r="D70" s="177"/>
      <c r="E70" s="177"/>
      <c r="F70" s="184">
        <v>28</v>
      </c>
      <c r="G70" s="166">
        <v>0.94</v>
      </c>
      <c r="H70" s="166">
        <v>1</v>
      </c>
      <c r="I70" s="166">
        <v>0.70299999999999996</v>
      </c>
      <c r="J70" s="166">
        <v>0.95899999999999996</v>
      </c>
      <c r="K70" s="166">
        <v>0.27200000000000002</v>
      </c>
      <c r="L70" s="165">
        <v>0.70799999999999996</v>
      </c>
      <c r="M70" s="165">
        <v>0.98499999999999999</v>
      </c>
      <c r="N70" s="165">
        <v>1.82</v>
      </c>
      <c r="O70" s="165">
        <v>1.45</v>
      </c>
      <c r="P70" s="165">
        <v>1.18</v>
      </c>
      <c r="Q70" s="166" t="s">
        <v>255</v>
      </c>
    </row>
    <row r="71" spans="1:17" ht="13.9">
      <c r="A71" s="180" t="s">
        <v>188</v>
      </c>
      <c r="B71" s="179">
        <v>0</v>
      </c>
      <c r="C71" s="179" t="s">
        <v>112</v>
      </c>
      <c r="D71" s="181"/>
      <c r="E71" s="181"/>
      <c r="F71" s="185">
        <v>25.5</v>
      </c>
      <c r="G71" s="166">
        <v>0.94</v>
      </c>
      <c r="H71" s="182">
        <v>0.85</v>
      </c>
      <c r="I71" s="182">
        <v>0.61</v>
      </c>
      <c r="J71" s="182">
        <v>0.72</v>
      </c>
      <c r="K71" s="182">
        <v>0.31</v>
      </c>
      <c r="L71" s="183"/>
      <c r="M71" s="183"/>
      <c r="N71" s="183"/>
      <c r="O71" s="183"/>
      <c r="P71" s="183"/>
      <c r="Q71" s="183" t="s">
        <v>280</v>
      </c>
    </row>
    <row r="72" spans="1:17" ht="13.9">
      <c r="A72" s="180" t="s">
        <v>189</v>
      </c>
      <c r="B72" s="179">
        <v>0</v>
      </c>
      <c r="C72" s="179" t="s">
        <v>112</v>
      </c>
      <c r="D72" s="181"/>
      <c r="E72" s="181"/>
      <c r="F72" s="185">
        <v>25</v>
      </c>
      <c r="G72" s="166">
        <v>0.94</v>
      </c>
      <c r="H72" s="182">
        <v>0.83</v>
      </c>
      <c r="I72" s="182">
        <v>0.72</v>
      </c>
      <c r="J72" s="182">
        <v>0.73</v>
      </c>
      <c r="K72" s="182">
        <v>0.3</v>
      </c>
      <c r="L72" s="183"/>
      <c r="M72" s="183"/>
      <c r="N72" s="183"/>
      <c r="O72" s="183"/>
      <c r="P72" s="183"/>
      <c r="Q72" s="183" t="s">
        <v>280</v>
      </c>
    </row>
    <row r="73" spans="1:17" ht="13.9">
      <c r="A73" s="179" t="s">
        <v>292</v>
      </c>
      <c r="B73" s="179">
        <v>0</v>
      </c>
      <c r="C73" s="179" t="s">
        <v>53</v>
      </c>
      <c r="D73" s="179"/>
      <c r="E73" s="179"/>
      <c r="F73" s="184">
        <v>24.6</v>
      </c>
      <c r="G73" s="166">
        <v>0.95</v>
      </c>
      <c r="H73" s="166">
        <v>0.999</v>
      </c>
      <c r="I73" s="166">
        <v>0.61799999999999999</v>
      </c>
      <c r="J73" s="166">
        <v>0.77200000000000002</v>
      </c>
      <c r="K73" s="166">
        <v>0.23599999999999999</v>
      </c>
      <c r="L73" s="165">
        <v>0.72599999999999998</v>
      </c>
      <c r="M73" s="165">
        <v>1.1140000000000001</v>
      </c>
      <c r="N73" s="165">
        <v>1.91</v>
      </c>
      <c r="O73" s="165">
        <v>1.59</v>
      </c>
      <c r="P73" s="165">
        <v>1.5</v>
      </c>
      <c r="Q73" s="166" t="s">
        <v>274</v>
      </c>
    </row>
    <row r="74" spans="1:17" ht="13.9">
      <c r="A74" s="177" t="s">
        <v>190</v>
      </c>
      <c r="B74" s="179">
        <v>0</v>
      </c>
      <c r="C74" s="177" t="s">
        <v>112</v>
      </c>
      <c r="D74" s="177"/>
      <c r="E74" s="177"/>
      <c r="F74" s="184">
        <v>23.1</v>
      </c>
      <c r="G74" s="166">
        <v>0.88</v>
      </c>
      <c r="H74" s="166">
        <v>1.77</v>
      </c>
      <c r="I74" s="166">
        <v>0.46800000000000003</v>
      </c>
      <c r="J74" s="166">
        <v>0.81299999999999994</v>
      </c>
      <c r="K74" s="166">
        <v>0.159</v>
      </c>
      <c r="L74" s="165">
        <v>0.58599999999999997</v>
      </c>
      <c r="M74" s="165">
        <v>0.98299999999999998</v>
      </c>
      <c r="N74" s="165">
        <v>1.68</v>
      </c>
      <c r="O74" s="165">
        <v>1.1499999999999999</v>
      </c>
      <c r="P74" s="165">
        <v>1.04</v>
      </c>
      <c r="Q74" s="166" t="s">
        <v>255</v>
      </c>
    </row>
    <row r="75" spans="1:17" ht="13.9">
      <c r="A75" s="177" t="s">
        <v>191</v>
      </c>
      <c r="B75" s="179">
        <v>0</v>
      </c>
      <c r="C75" s="179" t="s">
        <v>112</v>
      </c>
      <c r="D75" s="181"/>
      <c r="E75" s="181"/>
      <c r="F75" s="185">
        <v>1.0900000000000001</v>
      </c>
      <c r="G75" s="166">
        <v>0.7</v>
      </c>
      <c r="H75" s="182">
        <v>0.05</v>
      </c>
      <c r="I75" s="182">
        <v>0.03</v>
      </c>
      <c r="J75" s="182">
        <v>0.02</v>
      </c>
      <c r="K75" s="182">
        <v>0.01</v>
      </c>
      <c r="L75" s="183"/>
      <c r="M75" s="183"/>
      <c r="N75" s="183"/>
      <c r="O75" s="183"/>
      <c r="P75" s="183"/>
      <c r="Q75" s="183" t="s">
        <v>293</v>
      </c>
    </row>
    <row r="76" spans="1:17" ht="13.9">
      <c r="A76" s="177" t="s">
        <v>192</v>
      </c>
      <c r="B76" s="179">
        <v>0</v>
      </c>
      <c r="C76" s="179" t="s">
        <v>112</v>
      </c>
      <c r="D76" s="181"/>
      <c r="E76" s="181"/>
      <c r="F76" s="185">
        <v>1.5</v>
      </c>
      <c r="G76" s="166">
        <v>0.7</v>
      </c>
      <c r="H76" s="182">
        <v>7.0000000000000007E-2</v>
      </c>
      <c r="I76" s="182">
        <v>0.03</v>
      </c>
      <c r="J76" s="182">
        <v>0.05</v>
      </c>
      <c r="K76" s="182">
        <v>0.02</v>
      </c>
      <c r="L76" s="183"/>
      <c r="M76" s="183"/>
      <c r="N76" s="183"/>
      <c r="O76" s="183"/>
      <c r="P76" s="183"/>
      <c r="Q76" s="183" t="s">
        <v>293</v>
      </c>
    </row>
    <row r="77" spans="1:17" ht="15.6">
      <c r="A77" s="177" t="s">
        <v>193</v>
      </c>
      <c r="B77" s="179">
        <v>0</v>
      </c>
      <c r="C77" s="179" t="s">
        <v>112</v>
      </c>
      <c r="D77" s="179"/>
      <c r="E77" s="179"/>
      <c r="F77" s="184">
        <v>30.8</v>
      </c>
      <c r="G77" s="166">
        <v>0.87780000000000002</v>
      </c>
      <c r="H77" s="166">
        <v>1.36</v>
      </c>
      <c r="I77" s="166">
        <v>1.1200000000000001</v>
      </c>
      <c r="J77" s="166">
        <v>1.04</v>
      </c>
      <c r="K77" s="166">
        <v>0.60899999999999999</v>
      </c>
      <c r="L77" s="165">
        <v>0.81399999999999995</v>
      </c>
      <c r="M77" s="165">
        <v>1.29</v>
      </c>
      <c r="N77" s="165">
        <v>2.4900000000000002</v>
      </c>
      <c r="O77" s="165">
        <v>1.81</v>
      </c>
      <c r="P77" s="165">
        <v>1.71</v>
      </c>
      <c r="Q77" s="166" t="s">
        <v>294</v>
      </c>
    </row>
    <row r="78" spans="1:17" ht="13.9">
      <c r="A78" s="177" t="s">
        <v>194</v>
      </c>
      <c r="B78" s="179">
        <v>0</v>
      </c>
      <c r="C78" s="177" t="s">
        <v>112</v>
      </c>
      <c r="D78" s="177"/>
      <c r="E78" s="177"/>
      <c r="F78" s="184">
        <v>7.3</v>
      </c>
      <c r="G78" s="166">
        <v>0.88</v>
      </c>
      <c r="H78" s="166">
        <v>0.28199999999999997</v>
      </c>
      <c r="I78" s="166">
        <v>0.28999999999999998</v>
      </c>
      <c r="J78" s="166">
        <v>0.245</v>
      </c>
      <c r="K78" s="166">
        <v>9.7000000000000003E-2</v>
      </c>
      <c r="L78" s="165">
        <v>0.184</v>
      </c>
      <c r="M78" s="165">
        <v>0.33100000000000002</v>
      </c>
      <c r="N78" s="165">
        <v>0.626</v>
      </c>
      <c r="O78" s="165">
        <v>0.39300000000000002</v>
      </c>
      <c r="P78" s="165">
        <v>0.503</v>
      </c>
      <c r="Q78" s="166" t="s">
        <v>274</v>
      </c>
    </row>
    <row r="79" spans="1:17" ht="13.9">
      <c r="A79" s="177" t="s">
        <v>195</v>
      </c>
      <c r="B79" s="179">
        <v>0</v>
      </c>
      <c r="C79" s="177" t="s">
        <v>112</v>
      </c>
      <c r="D79" s="177"/>
      <c r="E79" s="177"/>
      <c r="F79" s="184">
        <v>7.8</v>
      </c>
      <c r="G79" s="166">
        <v>0.88</v>
      </c>
      <c r="H79" s="166">
        <v>0.28799999999999998</v>
      </c>
      <c r="I79" s="166">
        <v>0.27600000000000002</v>
      </c>
      <c r="J79" s="166">
        <v>0.26200000000000001</v>
      </c>
      <c r="K79" s="166">
        <v>0.11</v>
      </c>
      <c r="L79" s="165">
        <v>0.17</v>
      </c>
      <c r="M79" s="165">
        <v>0.34100000000000003</v>
      </c>
      <c r="N79" s="165">
        <v>0.60299999999999998</v>
      </c>
      <c r="O79" s="165">
        <v>0.42</v>
      </c>
      <c r="P79" s="165">
        <v>0.51100000000000001</v>
      </c>
      <c r="Q79" s="166" t="s">
        <v>274</v>
      </c>
    </row>
    <row r="80" spans="1:17" ht="13.9">
      <c r="A80" s="177" t="s">
        <v>196</v>
      </c>
      <c r="B80" s="179">
        <v>0</v>
      </c>
      <c r="C80" s="177" t="s">
        <v>112</v>
      </c>
      <c r="D80" s="177"/>
      <c r="E80" s="177"/>
      <c r="F80" s="166">
        <v>8.4</v>
      </c>
      <c r="G80" s="166">
        <v>0.88</v>
      </c>
      <c r="H80" s="166">
        <v>0.311</v>
      </c>
      <c r="I80" s="166">
        <v>0.29699999999999999</v>
      </c>
      <c r="J80" s="166">
        <v>0.28199999999999997</v>
      </c>
      <c r="K80" s="166">
        <v>0.11899999999999999</v>
      </c>
      <c r="L80" s="165">
        <v>0.184</v>
      </c>
      <c r="M80" s="165">
        <v>0.36699999999999999</v>
      </c>
      <c r="N80" s="165">
        <v>0.65</v>
      </c>
      <c r="O80" s="165">
        <v>0.45200000000000001</v>
      </c>
      <c r="P80" s="165">
        <v>0.55100000000000005</v>
      </c>
      <c r="Q80" s="166" t="s">
        <v>274</v>
      </c>
    </row>
    <row r="81" spans="1:18" ht="15.6">
      <c r="A81" s="179" t="s">
        <v>197</v>
      </c>
      <c r="B81" s="179">
        <v>0</v>
      </c>
      <c r="C81" s="179" t="s">
        <v>112</v>
      </c>
      <c r="D81" s="179"/>
      <c r="E81" s="179"/>
      <c r="F81" s="184">
        <v>8.5</v>
      </c>
      <c r="G81" s="166">
        <v>0.88</v>
      </c>
      <c r="H81" s="166">
        <v>0.34</v>
      </c>
      <c r="I81" s="166">
        <v>0.37</v>
      </c>
      <c r="J81" s="166">
        <v>0.3</v>
      </c>
      <c r="K81" s="166">
        <v>0.1</v>
      </c>
      <c r="L81" s="165">
        <v>0.23</v>
      </c>
      <c r="M81" s="165">
        <v>0.31</v>
      </c>
      <c r="N81" s="165">
        <v>0.56999999999999995</v>
      </c>
      <c r="O81" s="165">
        <v>0.37</v>
      </c>
      <c r="P81" s="165">
        <v>0.43</v>
      </c>
      <c r="Q81" s="166" t="s">
        <v>295</v>
      </c>
    </row>
    <row r="82" spans="1:18" ht="15.6">
      <c r="A82" s="177" t="s">
        <v>198</v>
      </c>
      <c r="B82" s="179">
        <v>0</v>
      </c>
      <c r="C82" s="177" t="s">
        <v>112</v>
      </c>
      <c r="D82" s="177"/>
      <c r="E82" s="177"/>
      <c r="F82" s="184">
        <v>15.9</v>
      </c>
      <c r="G82" s="166">
        <v>0.88</v>
      </c>
      <c r="H82" s="166">
        <v>0.33800000000000002</v>
      </c>
      <c r="I82" s="166">
        <v>0.19900000000000001</v>
      </c>
      <c r="J82" s="166">
        <v>0.49</v>
      </c>
      <c r="K82" s="166">
        <v>0.18</v>
      </c>
      <c r="L82" s="165">
        <v>0.23300000000000001</v>
      </c>
      <c r="M82" s="165">
        <v>0.35299999999999998</v>
      </c>
      <c r="N82" s="165">
        <v>0.85699999999999998</v>
      </c>
      <c r="O82" s="165">
        <v>0.64600000000000002</v>
      </c>
      <c r="P82" s="165">
        <v>0.498</v>
      </c>
      <c r="Q82" s="166" t="s">
        <v>296</v>
      </c>
    </row>
    <row r="83" spans="1:18" ht="15.6">
      <c r="A83" s="179" t="s">
        <v>199</v>
      </c>
      <c r="B83" s="179">
        <v>0</v>
      </c>
      <c r="C83" s="179" t="s">
        <v>112</v>
      </c>
      <c r="D83" s="179"/>
      <c r="E83" s="179"/>
      <c r="F83" s="184">
        <v>12.7</v>
      </c>
      <c r="G83" s="166">
        <v>0.88</v>
      </c>
      <c r="H83" s="166">
        <v>0.49</v>
      </c>
      <c r="I83" s="166">
        <v>0.53</v>
      </c>
      <c r="J83" s="166">
        <v>0.45</v>
      </c>
      <c r="K83" s="166">
        <v>0.15</v>
      </c>
      <c r="L83" s="165">
        <v>0.32</v>
      </c>
      <c r="M83" s="165">
        <v>0.42</v>
      </c>
      <c r="N83" s="165">
        <v>0.82</v>
      </c>
      <c r="O83" s="165">
        <v>0.53</v>
      </c>
      <c r="P83" s="165">
        <v>0.62</v>
      </c>
      <c r="Q83" s="166" t="s">
        <v>295</v>
      </c>
    </row>
    <row r="84" spans="1:18" ht="13.9">
      <c r="A84" s="177" t="s">
        <v>200</v>
      </c>
      <c r="B84" s="179">
        <v>0</v>
      </c>
      <c r="C84" s="177" t="s">
        <v>112</v>
      </c>
      <c r="D84" s="177"/>
      <c r="E84" s="177"/>
      <c r="F84" s="166">
        <v>30.8</v>
      </c>
      <c r="G84" s="166">
        <v>0.85</v>
      </c>
      <c r="H84" s="166">
        <v>0.98699999999999999</v>
      </c>
      <c r="I84" s="166">
        <v>1.641</v>
      </c>
      <c r="J84" s="166">
        <v>1.28</v>
      </c>
      <c r="K84" s="166">
        <v>0.67400000000000004</v>
      </c>
      <c r="L84" s="165">
        <v>0.90600000000000003</v>
      </c>
      <c r="M84" s="165">
        <v>1.32</v>
      </c>
      <c r="N84" s="165">
        <v>2.36</v>
      </c>
      <c r="O84" s="165">
        <v>1.63</v>
      </c>
      <c r="P84" s="165">
        <v>1.72</v>
      </c>
      <c r="Q84" s="166" t="s">
        <v>255</v>
      </c>
      <c r="R84" s="186"/>
    </row>
    <row r="85" spans="1:18" ht="13.9">
      <c r="A85" s="177" t="s">
        <v>201</v>
      </c>
      <c r="B85" s="179">
        <v>0</v>
      </c>
      <c r="C85" s="179" t="s">
        <v>112</v>
      </c>
      <c r="D85" s="179"/>
      <c r="E85" s="179"/>
      <c r="F85" s="166">
        <v>17</v>
      </c>
      <c r="G85" s="166">
        <v>0.85</v>
      </c>
      <c r="H85" s="166">
        <v>0.54500000000000004</v>
      </c>
      <c r="I85" s="166">
        <v>0.90400000000000003</v>
      </c>
      <c r="J85" s="166">
        <v>0.70599999999999996</v>
      </c>
      <c r="K85" s="166">
        <v>0.372</v>
      </c>
      <c r="L85" s="165">
        <v>0.5</v>
      </c>
      <c r="M85" s="165">
        <v>0.73099999999999998</v>
      </c>
      <c r="N85" s="165">
        <v>1.3</v>
      </c>
      <c r="O85" s="165">
        <v>0.90100000000000002</v>
      </c>
      <c r="P85" s="165">
        <v>0.95</v>
      </c>
      <c r="Q85" s="166" t="s">
        <v>255</v>
      </c>
      <c r="R85" s="186"/>
    </row>
    <row r="86" spans="1:18" ht="15.6">
      <c r="A86" s="179" t="s">
        <v>67</v>
      </c>
      <c r="B86" s="179">
        <v>0</v>
      </c>
      <c r="C86" s="179" t="s">
        <v>112</v>
      </c>
      <c r="D86" s="179"/>
      <c r="E86" s="179"/>
      <c r="F86" s="166">
        <v>9.5</v>
      </c>
      <c r="G86" s="166">
        <v>0.8</v>
      </c>
      <c r="H86" s="166">
        <v>0.2</v>
      </c>
      <c r="I86" s="166">
        <v>0.35</v>
      </c>
      <c r="J86" s="166">
        <v>0.35</v>
      </c>
      <c r="K86" s="166">
        <v>0.12</v>
      </c>
      <c r="L86" s="165">
        <v>0.19</v>
      </c>
      <c r="M86" s="165">
        <v>0.35</v>
      </c>
      <c r="N86" s="165">
        <v>1.2</v>
      </c>
      <c r="O86" s="165">
        <v>0.5</v>
      </c>
      <c r="P86" s="165">
        <v>0.44</v>
      </c>
      <c r="Q86" s="166" t="s">
        <v>297</v>
      </c>
      <c r="R86" s="186"/>
    </row>
    <row r="87" spans="1:18" ht="13.9">
      <c r="A87" s="180" t="s">
        <v>202</v>
      </c>
      <c r="B87" s="179">
        <v>0</v>
      </c>
      <c r="C87" s="181" t="s">
        <v>112</v>
      </c>
      <c r="D87" s="181"/>
      <c r="E87" s="181"/>
      <c r="F87" s="182">
        <v>44.85</v>
      </c>
      <c r="G87" s="166">
        <v>0.86</v>
      </c>
      <c r="H87" s="182">
        <v>2.83</v>
      </c>
      <c r="I87" s="182">
        <v>1.24</v>
      </c>
      <c r="J87" s="182">
        <v>1.8</v>
      </c>
      <c r="K87" s="182">
        <v>0.64</v>
      </c>
      <c r="L87" s="182"/>
      <c r="M87" s="182"/>
      <c r="N87" s="182"/>
      <c r="O87" s="182"/>
      <c r="P87" s="182"/>
      <c r="Q87" s="182" t="s">
        <v>275</v>
      </c>
      <c r="R87" s="186"/>
    </row>
    <row r="88" spans="1:18" ht="13.9">
      <c r="A88" s="177" t="s">
        <v>203</v>
      </c>
      <c r="B88" s="179">
        <v>0</v>
      </c>
      <c r="C88" s="177" t="s">
        <v>112</v>
      </c>
      <c r="D88" s="177"/>
      <c r="E88" s="177"/>
      <c r="F88" s="166">
        <v>64</v>
      </c>
      <c r="G88" s="166">
        <v>0.95</v>
      </c>
      <c r="H88" s="166">
        <v>3.9039999999999999</v>
      </c>
      <c r="I88" s="166">
        <v>1.6639999999999999</v>
      </c>
      <c r="J88" s="166">
        <v>2.4319999999999999</v>
      </c>
      <c r="K88" s="166">
        <v>0.83199999999999996</v>
      </c>
      <c r="L88" s="165"/>
      <c r="M88" s="165"/>
      <c r="N88" s="165"/>
      <c r="O88" s="165"/>
      <c r="P88" s="165"/>
      <c r="Q88" s="166" t="s">
        <v>280</v>
      </c>
      <c r="R88" s="186"/>
    </row>
    <row r="89" spans="1:18" ht="13.9">
      <c r="A89" s="179" t="s">
        <v>204</v>
      </c>
      <c r="B89" s="179">
        <v>0</v>
      </c>
      <c r="C89" s="179" t="s">
        <v>112</v>
      </c>
      <c r="D89" s="179"/>
      <c r="E89" s="179"/>
      <c r="F89" s="166">
        <v>58.2</v>
      </c>
      <c r="G89" s="166">
        <v>0.95</v>
      </c>
      <c r="H89" s="166">
        <v>4</v>
      </c>
      <c r="I89" s="166">
        <v>1.6</v>
      </c>
      <c r="J89" s="166">
        <v>2.5</v>
      </c>
      <c r="K89" s="166">
        <v>0.85</v>
      </c>
      <c r="L89" s="165">
        <v>1.7</v>
      </c>
      <c r="M89" s="165">
        <v>2.9</v>
      </c>
      <c r="N89" s="165">
        <v>5.0999999999999996</v>
      </c>
      <c r="O89" s="165">
        <v>3.3</v>
      </c>
      <c r="P89" s="165">
        <v>2.9</v>
      </c>
      <c r="Q89" s="166" t="s">
        <v>257</v>
      </c>
    </row>
    <row r="90" spans="1:18" ht="13.9">
      <c r="A90" s="177" t="s">
        <v>205</v>
      </c>
      <c r="B90" s="179">
        <v>0</v>
      </c>
      <c r="C90" s="177" t="s">
        <v>112</v>
      </c>
      <c r="D90" s="177"/>
      <c r="E90" s="177"/>
      <c r="F90" s="166">
        <v>63.6</v>
      </c>
      <c r="G90" s="166">
        <v>0.95</v>
      </c>
      <c r="H90" s="166">
        <v>3.93</v>
      </c>
      <c r="I90" s="166">
        <v>1.7</v>
      </c>
      <c r="J90" s="166">
        <v>2.4700000000000002</v>
      </c>
      <c r="K90" s="166">
        <v>0.83499999999999996</v>
      </c>
      <c r="L90" s="165">
        <v>1.58</v>
      </c>
      <c r="M90" s="165">
        <v>2.95</v>
      </c>
      <c r="N90" s="165">
        <v>4.92</v>
      </c>
      <c r="O90" s="165">
        <v>3.28</v>
      </c>
      <c r="P90" s="165">
        <v>3.06</v>
      </c>
      <c r="Q90" s="166" t="s">
        <v>255</v>
      </c>
      <c r="R90" s="186"/>
    </row>
    <row r="91" spans="1:18" ht="13.9">
      <c r="A91" s="179" t="s">
        <v>206</v>
      </c>
      <c r="B91" s="179">
        <v>0</v>
      </c>
      <c r="C91" s="179" t="s">
        <v>112</v>
      </c>
      <c r="D91" s="181"/>
      <c r="E91" s="181"/>
      <c r="F91" s="182">
        <v>85.54</v>
      </c>
      <c r="G91" s="183">
        <v>0.95</v>
      </c>
      <c r="H91" s="182">
        <v>5.32</v>
      </c>
      <c r="I91" s="182">
        <v>2.16</v>
      </c>
      <c r="J91" s="182">
        <v>3.34</v>
      </c>
      <c r="K91" s="182">
        <v>1.08</v>
      </c>
      <c r="L91" s="183"/>
      <c r="M91" s="183"/>
      <c r="N91" s="183"/>
      <c r="O91" s="183"/>
      <c r="P91" s="183"/>
      <c r="Q91" s="183" t="s">
        <v>298</v>
      </c>
      <c r="R91" s="186"/>
    </row>
    <row r="92" spans="1:18" ht="13.9">
      <c r="A92" s="179" t="s">
        <v>207</v>
      </c>
      <c r="B92" s="179">
        <v>0</v>
      </c>
      <c r="C92" s="179" t="s">
        <v>112</v>
      </c>
      <c r="D92" s="179"/>
      <c r="E92" s="179"/>
      <c r="F92" s="166">
        <v>79.099999999999994</v>
      </c>
      <c r="G92" s="166">
        <v>0.95</v>
      </c>
      <c r="H92" s="166">
        <v>5.5</v>
      </c>
      <c r="I92" s="166">
        <v>2.2000000000000002</v>
      </c>
      <c r="J92" s="166">
        <v>3.4</v>
      </c>
      <c r="K92" s="166">
        <v>1.2</v>
      </c>
      <c r="L92" s="165">
        <v>2.2999999999999998</v>
      </c>
      <c r="M92" s="165">
        <v>3.9</v>
      </c>
      <c r="N92" s="165">
        <v>6.9</v>
      </c>
      <c r="O92" s="165">
        <v>4.5</v>
      </c>
      <c r="P92" s="165">
        <v>4</v>
      </c>
      <c r="Q92" s="166" t="s">
        <v>257</v>
      </c>
    </row>
    <row r="93" spans="1:18" ht="13.9">
      <c r="A93" s="177" t="s">
        <v>208</v>
      </c>
      <c r="B93" s="179">
        <v>0</v>
      </c>
      <c r="C93" s="177" t="s">
        <v>112</v>
      </c>
      <c r="D93" s="177"/>
      <c r="E93" s="177"/>
      <c r="F93" s="166">
        <v>88.3</v>
      </c>
      <c r="G93" s="166">
        <v>0.95</v>
      </c>
      <c r="H93" s="166">
        <v>5.33</v>
      </c>
      <c r="I93" s="166">
        <v>2.1800000000000002</v>
      </c>
      <c r="J93" s="166">
        <v>3.14</v>
      </c>
      <c r="K93" s="166">
        <v>1.1200000000000001</v>
      </c>
      <c r="L93" s="165">
        <v>2.2999999999999998</v>
      </c>
      <c r="M93" s="165">
        <v>4.25</v>
      </c>
      <c r="N93" s="165">
        <v>6.78</v>
      </c>
      <c r="O93" s="165">
        <v>4.59</v>
      </c>
      <c r="P93" s="165">
        <v>4.0999999999999996</v>
      </c>
      <c r="Q93" s="166" t="s">
        <v>255</v>
      </c>
    </row>
    <row r="94" spans="1:18" ht="13.9">
      <c r="A94" s="179" t="s">
        <v>209</v>
      </c>
      <c r="B94" s="179">
        <v>0</v>
      </c>
      <c r="C94" s="179" t="s">
        <v>112</v>
      </c>
      <c r="D94" s="181"/>
      <c r="E94" s="181"/>
      <c r="F94" s="182">
        <v>50.21</v>
      </c>
      <c r="G94" s="183">
        <v>0.86</v>
      </c>
      <c r="H94" s="182">
        <v>3.13</v>
      </c>
      <c r="I94" s="182">
        <v>1.38</v>
      </c>
      <c r="J94" s="182">
        <v>2.0499999999999998</v>
      </c>
      <c r="K94" s="182">
        <v>0.68</v>
      </c>
      <c r="L94" s="183"/>
      <c r="M94" s="183"/>
      <c r="N94" s="183"/>
      <c r="O94" s="183"/>
      <c r="P94" s="183"/>
      <c r="Q94" s="183" t="s">
        <v>288</v>
      </c>
    </row>
    <row r="95" spans="1:18" ht="13.9">
      <c r="A95" s="177" t="s">
        <v>210</v>
      </c>
      <c r="B95" s="179">
        <v>0</v>
      </c>
      <c r="C95" s="177" t="s">
        <v>112</v>
      </c>
      <c r="D95" s="177"/>
      <c r="E95" s="177"/>
      <c r="F95" s="166">
        <v>51.1</v>
      </c>
      <c r="G95" s="166">
        <v>0.86</v>
      </c>
      <c r="H95" s="166">
        <v>3.06</v>
      </c>
      <c r="I95" s="166">
        <v>1.6319999999999999</v>
      </c>
      <c r="J95" s="166">
        <v>1.97</v>
      </c>
      <c r="K95" s="166">
        <v>0.61599999999999999</v>
      </c>
      <c r="L95" s="165">
        <v>1.27</v>
      </c>
      <c r="M95" s="165">
        <v>2.31</v>
      </c>
      <c r="N95" s="165">
        <v>4.1100000000000003</v>
      </c>
      <c r="O95" s="165">
        <v>2.86</v>
      </c>
      <c r="P95" s="165">
        <v>2.31</v>
      </c>
      <c r="Q95" s="166" t="s">
        <v>255</v>
      </c>
    </row>
    <row r="96" spans="1:18" ht="13.9">
      <c r="A96" s="179" t="s">
        <v>210</v>
      </c>
      <c r="B96" s="179">
        <v>0</v>
      </c>
      <c r="C96" s="179" t="s">
        <v>112</v>
      </c>
      <c r="D96" s="181"/>
      <c r="E96" s="181"/>
      <c r="F96" s="182">
        <v>50.21</v>
      </c>
      <c r="G96" s="166">
        <v>0.86</v>
      </c>
      <c r="H96" s="182">
        <v>3.13</v>
      </c>
      <c r="I96" s="182">
        <v>1.38</v>
      </c>
      <c r="J96" s="182">
        <v>2.0499999999999998</v>
      </c>
      <c r="K96" s="182">
        <v>0.68</v>
      </c>
      <c r="L96" s="183"/>
      <c r="M96" s="183"/>
      <c r="N96" s="183"/>
      <c r="O96" s="183"/>
      <c r="P96" s="183"/>
      <c r="Q96" s="183" t="s">
        <v>299</v>
      </c>
    </row>
    <row r="97" spans="1:17" ht="13.9">
      <c r="A97" s="179" t="s">
        <v>68</v>
      </c>
      <c r="B97" s="179">
        <v>0</v>
      </c>
      <c r="C97" s="179" t="s">
        <v>112</v>
      </c>
      <c r="D97" s="179"/>
      <c r="E97" s="179"/>
      <c r="F97" s="166">
        <v>52.73</v>
      </c>
      <c r="G97" s="166">
        <v>0.86</v>
      </c>
      <c r="H97" s="166">
        <v>3.15</v>
      </c>
      <c r="I97" s="166">
        <v>1.4</v>
      </c>
      <c r="J97" s="166">
        <v>2.09</v>
      </c>
      <c r="K97" s="166">
        <v>0.71</v>
      </c>
      <c r="L97" s="167"/>
      <c r="M97" s="167"/>
      <c r="N97" s="167"/>
      <c r="O97" s="167"/>
      <c r="P97" s="167"/>
      <c r="Q97" s="183" t="s">
        <v>299</v>
      </c>
    </row>
    <row r="98" spans="1:17" ht="13.9">
      <c r="A98" s="179" t="s">
        <v>211</v>
      </c>
      <c r="B98" s="179">
        <v>0</v>
      </c>
      <c r="C98" s="179" t="s">
        <v>112</v>
      </c>
      <c r="D98" s="181"/>
      <c r="E98" s="181"/>
      <c r="F98" s="182">
        <v>52.73</v>
      </c>
      <c r="G98" s="166">
        <v>0.86</v>
      </c>
      <c r="H98" s="182">
        <v>3.15</v>
      </c>
      <c r="I98" s="182">
        <v>1.4</v>
      </c>
      <c r="J98" s="182">
        <v>2.09</v>
      </c>
      <c r="K98" s="182">
        <v>0.71</v>
      </c>
      <c r="L98" s="183"/>
      <c r="M98" s="183"/>
      <c r="N98" s="183"/>
      <c r="O98" s="183"/>
      <c r="P98" s="183"/>
      <c r="Q98" s="183" t="s">
        <v>299</v>
      </c>
    </row>
    <row r="99" spans="1:17" ht="13.9">
      <c r="A99" s="177" t="s">
        <v>212</v>
      </c>
      <c r="B99" s="179">
        <v>0</v>
      </c>
      <c r="C99" s="177" t="s">
        <v>112</v>
      </c>
      <c r="D99" s="177"/>
      <c r="E99" s="177"/>
      <c r="F99" s="166">
        <v>40.700000000000003</v>
      </c>
      <c r="G99" s="166">
        <v>0.86</v>
      </c>
      <c r="H99" s="166">
        <v>2.61</v>
      </c>
      <c r="I99" s="166">
        <v>1.17</v>
      </c>
      <c r="J99" s="166">
        <v>1.56</v>
      </c>
      <c r="K99" s="166">
        <v>0.52100000000000002</v>
      </c>
      <c r="L99" s="165">
        <v>1.04</v>
      </c>
      <c r="M99" s="165">
        <v>1.82</v>
      </c>
      <c r="N99" s="165">
        <v>3.19</v>
      </c>
      <c r="O99" s="165">
        <v>2.02</v>
      </c>
      <c r="P99" s="165">
        <v>1.96</v>
      </c>
      <c r="Q99" s="166" t="s">
        <v>274</v>
      </c>
    </row>
    <row r="100" spans="1:17" ht="13.9">
      <c r="A100" s="177" t="s">
        <v>69</v>
      </c>
      <c r="B100" s="179">
        <v>0</v>
      </c>
      <c r="C100" s="177" t="s">
        <v>112</v>
      </c>
      <c r="D100" s="177"/>
      <c r="E100" s="177"/>
      <c r="F100" s="166">
        <v>38.6</v>
      </c>
      <c r="G100" s="166">
        <v>0.86</v>
      </c>
      <c r="H100" s="166">
        <v>2.14</v>
      </c>
      <c r="I100" s="166">
        <v>1.25</v>
      </c>
      <c r="J100" s="166">
        <v>1.48</v>
      </c>
      <c r="K100" s="166">
        <v>0.45</v>
      </c>
      <c r="L100" s="165">
        <v>0.95</v>
      </c>
      <c r="M100" s="165">
        <v>1.74</v>
      </c>
      <c r="N100" s="165">
        <v>3.06</v>
      </c>
      <c r="O100" s="165">
        <v>2.15</v>
      </c>
      <c r="P100" s="165">
        <v>1.74</v>
      </c>
      <c r="Q100" s="166" t="s">
        <v>255</v>
      </c>
    </row>
    <row r="101" spans="1:17" ht="13.9">
      <c r="A101" s="177" t="s">
        <v>213</v>
      </c>
      <c r="B101" s="179">
        <v>0</v>
      </c>
      <c r="C101" s="177" t="s">
        <v>112</v>
      </c>
      <c r="D101" s="177"/>
      <c r="E101" s="177"/>
      <c r="F101" s="166">
        <v>38.1</v>
      </c>
      <c r="G101" s="166">
        <v>0.86</v>
      </c>
      <c r="H101" s="166">
        <v>2.3199999999999998</v>
      </c>
      <c r="I101" s="166">
        <v>1.03</v>
      </c>
      <c r="J101" s="166">
        <v>1.51</v>
      </c>
      <c r="K101" s="166">
        <v>0.50600000000000001</v>
      </c>
      <c r="L101" s="165">
        <v>0.93799999999999994</v>
      </c>
      <c r="M101" s="165">
        <v>1.69</v>
      </c>
      <c r="N101" s="165">
        <v>2.83</v>
      </c>
      <c r="O101" s="165">
        <v>1.82</v>
      </c>
      <c r="P101" s="165">
        <v>1.74</v>
      </c>
      <c r="Q101" s="166" t="s">
        <v>255</v>
      </c>
    </row>
    <row r="102" spans="1:17" ht="16.149999999999999">
      <c r="A102" s="179" t="s">
        <v>300</v>
      </c>
      <c r="B102" s="179">
        <v>0</v>
      </c>
      <c r="C102" s="179" t="s">
        <v>112</v>
      </c>
      <c r="D102" s="181"/>
      <c r="E102" s="181"/>
      <c r="F102" s="182">
        <v>38.29</v>
      </c>
      <c r="G102" s="166">
        <v>0.86</v>
      </c>
      <c r="H102" s="182">
        <v>2.42</v>
      </c>
      <c r="I102" s="182">
        <v>1.1200000000000001</v>
      </c>
      <c r="J102" s="182">
        <v>1.59</v>
      </c>
      <c r="K102" s="182">
        <v>0.53</v>
      </c>
      <c r="L102" s="182">
        <v>0.93799999999999994</v>
      </c>
      <c r="M102" s="182">
        <v>1.6879999999999999</v>
      </c>
      <c r="N102" s="182">
        <v>2.8340000000000001</v>
      </c>
      <c r="O102" s="182"/>
      <c r="P102" s="182">
        <v>1.7370000000000001</v>
      </c>
      <c r="Q102" s="182" t="s">
        <v>275</v>
      </c>
    </row>
    <row r="103" spans="1:17" ht="13.9">
      <c r="A103" s="180" t="s">
        <v>215</v>
      </c>
      <c r="B103" s="179">
        <v>0</v>
      </c>
      <c r="C103" s="179" t="s">
        <v>112</v>
      </c>
      <c r="D103" s="181"/>
      <c r="E103" s="181"/>
      <c r="F103" s="182">
        <v>46.39</v>
      </c>
      <c r="G103" s="166">
        <v>0.86</v>
      </c>
      <c r="H103" s="182">
        <v>2.75</v>
      </c>
      <c r="I103" s="182">
        <v>1.28</v>
      </c>
      <c r="J103" s="182">
        <v>1.83</v>
      </c>
      <c r="K103" s="182">
        <v>0.67</v>
      </c>
      <c r="L103" s="182"/>
      <c r="M103" s="182"/>
      <c r="N103" s="182"/>
      <c r="O103" s="182"/>
      <c r="P103" s="182"/>
      <c r="Q103" s="182" t="s">
        <v>301</v>
      </c>
    </row>
    <row r="104" spans="1:17" ht="15.6">
      <c r="A104" s="177" t="s">
        <v>216</v>
      </c>
      <c r="B104" s="179">
        <v>0</v>
      </c>
      <c r="C104" s="179" t="s">
        <v>112</v>
      </c>
      <c r="D104" s="179"/>
      <c r="E104" s="179"/>
      <c r="F104" s="166">
        <v>5.91</v>
      </c>
      <c r="G104" s="166">
        <v>0.85199999999999998</v>
      </c>
      <c r="H104" s="166">
        <v>3.4</v>
      </c>
      <c r="I104" s="166">
        <v>2.35</v>
      </c>
      <c r="J104" s="166">
        <v>3.31</v>
      </c>
      <c r="K104" s="166">
        <v>0.85</v>
      </c>
      <c r="L104" s="165">
        <v>1.1299999999999999</v>
      </c>
      <c r="M104" s="165">
        <v>3.64</v>
      </c>
      <c r="N104" s="165">
        <v>6.17</v>
      </c>
      <c r="O104" s="165">
        <v>3.33</v>
      </c>
      <c r="P104" s="165">
        <v>4.22</v>
      </c>
      <c r="Q104" s="166" t="s">
        <v>302</v>
      </c>
    </row>
    <row r="105" spans="1:17" ht="13.9">
      <c r="A105" s="177" t="s">
        <v>217</v>
      </c>
      <c r="B105" s="179">
        <v>0</v>
      </c>
      <c r="C105" s="177" t="s">
        <v>112</v>
      </c>
      <c r="D105" s="177"/>
      <c r="E105" s="177"/>
      <c r="F105" s="166">
        <v>24.2</v>
      </c>
      <c r="G105" s="166">
        <v>0.86</v>
      </c>
      <c r="H105" s="166">
        <v>0.85899999999999999</v>
      </c>
      <c r="I105" s="166">
        <v>0.91200000000000003</v>
      </c>
      <c r="J105" s="166">
        <v>0.80800000000000005</v>
      </c>
      <c r="K105" s="166">
        <v>0.35499999999999998</v>
      </c>
      <c r="L105" s="165">
        <v>0.57699999999999996</v>
      </c>
      <c r="M105" s="165">
        <v>0.92200000000000004</v>
      </c>
      <c r="N105" s="165">
        <v>1.4</v>
      </c>
      <c r="O105" s="165">
        <v>1.05</v>
      </c>
      <c r="P105" s="165">
        <v>1.1100000000000001</v>
      </c>
      <c r="Q105" s="166" t="s">
        <v>260</v>
      </c>
    </row>
    <row r="106" spans="1:17" ht="15.6">
      <c r="A106" s="177" t="s">
        <v>218</v>
      </c>
      <c r="B106" s="179">
        <v>0</v>
      </c>
      <c r="C106" s="179" t="s">
        <v>112</v>
      </c>
      <c r="D106" s="179"/>
      <c r="E106" s="179"/>
      <c r="F106" s="166">
        <v>13.3</v>
      </c>
      <c r="G106" s="166">
        <v>0.71499999999999997</v>
      </c>
      <c r="H106" s="166">
        <v>0.376</v>
      </c>
      <c r="I106" s="166">
        <v>0.66400000000000003</v>
      </c>
      <c r="J106" s="166">
        <v>0.51</v>
      </c>
      <c r="K106" s="166">
        <v>0.13900000000000001</v>
      </c>
      <c r="L106" s="165">
        <v>0.30099999999999999</v>
      </c>
      <c r="M106" s="165">
        <v>0.501</v>
      </c>
      <c r="N106" s="165">
        <v>1.07</v>
      </c>
      <c r="O106" s="165">
        <v>0.69799999999999995</v>
      </c>
      <c r="P106" s="165">
        <v>0.68600000000000005</v>
      </c>
      <c r="Q106" s="166" t="s">
        <v>303</v>
      </c>
    </row>
    <row r="107" spans="1:17" ht="13.9">
      <c r="A107" s="177" t="s">
        <v>219</v>
      </c>
      <c r="B107" s="179">
        <v>0</v>
      </c>
      <c r="C107" s="177" t="s">
        <v>112</v>
      </c>
      <c r="D107" s="177"/>
      <c r="E107" s="177"/>
      <c r="F107" s="166">
        <v>10.3</v>
      </c>
      <c r="G107" s="166">
        <v>0.96</v>
      </c>
      <c r="H107" s="166">
        <v>0.22800000000000001</v>
      </c>
      <c r="I107" s="166">
        <v>0.40200000000000002</v>
      </c>
      <c r="J107" s="166">
        <v>0.28100000000000003</v>
      </c>
      <c r="K107" s="166">
        <v>0.127</v>
      </c>
      <c r="L107" s="165">
        <v>0.23</v>
      </c>
      <c r="M107" s="165">
        <v>0.35699999999999998</v>
      </c>
      <c r="N107" s="165">
        <v>0.71</v>
      </c>
      <c r="O107" s="165">
        <v>0.52</v>
      </c>
      <c r="P107" s="165">
        <v>0.41499999999999998</v>
      </c>
      <c r="Q107" s="166" t="s">
        <v>255</v>
      </c>
    </row>
    <row r="108" spans="1:17" ht="13.9">
      <c r="A108" s="177" t="s">
        <v>220</v>
      </c>
      <c r="B108" s="179">
        <v>0</v>
      </c>
      <c r="C108" s="177" t="s">
        <v>112</v>
      </c>
      <c r="D108" s="177"/>
      <c r="E108" s="177"/>
      <c r="F108" s="166">
        <v>13.3</v>
      </c>
      <c r="G108" s="166">
        <v>0.96</v>
      </c>
      <c r="H108" s="166">
        <v>0.252</v>
      </c>
      <c r="I108" s="166">
        <v>0.48699999999999999</v>
      </c>
      <c r="J108" s="166">
        <v>0.36899999999999999</v>
      </c>
      <c r="K108" s="166">
        <v>0.14099999999999999</v>
      </c>
      <c r="L108" s="165">
        <v>0.28100000000000003</v>
      </c>
      <c r="M108" s="165">
        <v>0.45100000000000001</v>
      </c>
      <c r="N108" s="165">
        <v>0.873</v>
      </c>
      <c r="O108" s="165">
        <v>0.64</v>
      </c>
      <c r="P108" s="165">
        <v>0.53300000000000003</v>
      </c>
      <c r="Q108" s="166" t="s">
        <v>274</v>
      </c>
    </row>
    <row r="109" spans="1:17" ht="13.9">
      <c r="A109" s="180" t="s">
        <v>221</v>
      </c>
      <c r="B109" s="179">
        <v>1</v>
      </c>
      <c r="C109" s="179" t="s">
        <v>112</v>
      </c>
      <c r="D109" s="181"/>
      <c r="E109" s="181"/>
      <c r="F109" s="182">
        <v>4.16</v>
      </c>
      <c r="G109" s="183">
        <v>0.95</v>
      </c>
      <c r="H109" s="182">
        <v>0.13</v>
      </c>
      <c r="I109" s="182">
        <v>0.08</v>
      </c>
      <c r="J109" s="182">
        <v>0.11</v>
      </c>
      <c r="K109" s="182">
        <v>0.02</v>
      </c>
      <c r="L109" s="182"/>
      <c r="M109" s="182"/>
      <c r="N109" s="182"/>
      <c r="O109" s="182"/>
      <c r="P109" s="182"/>
      <c r="Q109" s="182" t="s">
        <v>275</v>
      </c>
    </row>
    <row r="110" spans="1:17" ht="13.9">
      <c r="A110" s="179" t="s">
        <v>222</v>
      </c>
      <c r="B110" s="179">
        <v>1</v>
      </c>
      <c r="C110" s="179" t="s">
        <v>112</v>
      </c>
      <c r="D110" s="179"/>
      <c r="E110" s="179"/>
      <c r="F110" s="166">
        <v>89.3</v>
      </c>
      <c r="G110" s="166">
        <v>0.95</v>
      </c>
      <c r="H110" s="166">
        <v>10.3</v>
      </c>
      <c r="I110" s="166">
        <v>5</v>
      </c>
      <c r="J110" s="166">
        <v>7.7</v>
      </c>
      <c r="K110" s="166">
        <v>1.8</v>
      </c>
      <c r="L110" s="165">
        <v>1.8</v>
      </c>
      <c r="M110" s="165">
        <v>7.1</v>
      </c>
      <c r="N110" s="165">
        <v>11.5</v>
      </c>
      <c r="O110" s="165">
        <v>3.2</v>
      </c>
      <c r="P110" s="165">
        <v>6.3</v>
      </c>
      <c r="Q110" s="166" t="s">
        <v>304</v>
      </c>
    </row>
    <row r="111" spans="1:17" ht="13.9">
      <c r="A111" s="177" t="s">
        <v>71</v>
      </c>
      <c r="B111" s="179">
        <v>1</v>
      </c>
      <c r="C111" s="179" t="s">
        <v>112</v>
      </c>
      <c r="D111" s="179"/>
      <c r="E111" s="179"/>
      <c r="F111" s="166">
        <v>11.7</v>
      </c>
      <c r="G111" s="166">
        <v>0.95</v>
      </c>
      <c r="H111" s="166">
        <v>1.24</v>
      </c>
      <c r="I111" s="166">
        <v>0.47</v>
      </c>
      <c r="J111" s="166">
        <v>0.59</v>
      </c>
      <c r="K111" s="166">
        <v>0.28999999999999998</v>
      </c>
      <c r="L111" s="165">
        <v>0.28000000000000003</v>
      </c>
      <c r="M111" s="165">
        <v>0.66</v>
      </c>
      <c r="N111" s="165">
        <v>1.26</v>
      </c>
      <c r="O111" s="165">
        <v>0.44</v>
      </c>
      <c r="P111" s="165">
        <v>0.63</v>
      </c>
      <c r="Q111" s="166" t="s">
        <v>305</v>
      </c>
    </row>
    <row r="112" spans="1:17" ht="13.9">
      <c r="A112" s="179" t="s">
        <v>223</v>
      </c>
      <c r="B112" s="179">
        <v>1</v>
      </c>
      <c r="C112" s="179" t="s">
        <v>112</v>
      </c>
      <c r="D112" s="179"/>
      <c r="E112" s="179"/>
      <c r="F112" s="166">
        <v>12.5</v>
      </c>
      <c r="G112" s="166">
        <v>0.95</v>
      </c>
      <c r="H112" s="166">
        <v>1</v>
      </c>
      <c r="I112" s="166">
        <v>0.48</v>
      </c>
      <c r="J112" s="166">
        <v>0.79</v>
      </c>
      <c r="K112" s="166">
        <v>0.2</v>
      </c>
      <c r="L112" s="165">
        <v>0.23</v>
      </c>
      <c r="M112" s="165">
        <v>0.7</v>
      </c>
      <c r="N112" s="165">
        <v>1.1000000000000001</v>
      </c>
      <c r="O112" s="165">
        <v>0.39</v>
      </c>
      <c r="P112" s="165">
        <v>0.67</v>
      </c>
      <c r="Q112" s="166" t="s">
        <v>257</v>
      </c>
    </row>
    <row r="113" spans="1:17" ht="13.9">
      <c r="A113" s="177" t="s">
        <v>224</v>
      </c>
      <c r="B113" s="179">
        <v>1</v>
      </c>
      <c r="C113" s="179" t="s">
        <v>112</v>
      </c>
      <c r="D113" s="179"/>
      <c r="E113" s="179"/>
      <c r="F113" s="166">
        <v>11.9</v>
      </c>
      <c r="G113" s="166">
        <v>0.95</v>
      </c>
      <c r="H113" s="166">
        <v>1.1000000000000001</v>
      </c>
      <c r="I113" s="166">
        <v>0.59</v>
      </c>
      <c r="J113" s="166">
        <v>0.78</v>
      </c>
      <c r="K113" s="166">
        <v>0.3</v>
      </c>
      <c r="L113" s="165"/>
      <c r="M113" s="165"/>
      <c r="N113" s="165"/>
      <c r="O113" s="165"/>
      <c r="P113" s="165"/>
      <c r="Q113" s="166" t="s">
        <v>280</v>
      </c>
    </row>
    <row r="114" spans="1:17" ht="13.9">
      <c r="A114" s="177" t="s">
        <v>225</v>
      </c>
      <c r="B114" s="179">
        <v>1</v>
      </c>
      <c r="C114" s="179" t="s">
        <v>112</v>
      </c>
      <c r="D114" s="179"/>
      <c r="E114" s="179"/>
      <c r="F114" s="166">
        <v>34.36</v>
      </c>
      <c r="G114" s="166">
        <v>0.95</v>
      </c>
      <c r="H114" s="166">
        <v>2.92</v>
      </c>
      <c r="I114" s="166">
        <v>1.35</v>
      </c>
      <c r="J114" s="166">
        <v>2.38</v>
      </c>
      <c r="K114" s="166">
        <v>0.63</v>
      </c>
      <c r="L114" s="165">
        <v>0.71</v>
      </c>
      <c r="M114" s="165">
        <v>1.92</v>
      </c>
      <c r="N114" s="165">
        <v>3.52</v>
      </c>
      <c r="O114" s="165">
        <v>1.05</v>
      </c>
      <c r="P114" s="165">
        <v>1.76</v>
      </c>
      <c r="Q114" s="166" t="s">
        <v>306</v>
      </c>
    </row>
    <row r="115" spans="1:17" ht="13.9">
      <c r="A115" s="177" t="s">
        <v>226</v>
      </c>
      <c r="B115" s="179">
        <v>1</v>
      </c>
      <c r="C115" s="179" t="s">
        <v>112</v>
      </c>
      <c r="D115" s="179"/>
      <c r="E115" s="179"/>
      <c r="F115" s="166">
        <v>78.680000000000007</v>
      </c>
      <c r="G115" s="166">
        <v>0.95</v>
      </c>
      <c r="H115" s="166">
        <v>7.48</v>
      </c>
      <c r="I115" s="166">
        <v>3.66</v>
      </c>
      <c r="J115" s="166">
        <v>5.72</v>
      </c>
      <c r="K115" s="166">
        <v>1.53</v>
      </c>
      <c r="L115" s="165"/>
      <c r="M115" s="165"/>
      <c r="N115" s="165"/>
      <c r="O115" s="165"/>
      <c r="P115" s="165"/>
      <c r="Q115" s="166" t="s">
        <v>288</v>
      </c>
    </row>
    <row r="116" spans="1:17" ht="13.9">
      <c r="A116" s="177" t="s">
        <v>70</v>
      </c>
      <c r="B116" s="179">
        <v>1</v>
      </c>
      <c r="C116" s="179" t="s">
        <v>112</v>
      </c>
      <c r="D116" s="179"/>
      <c r="E116" s="179"/>
      <c r="F116" s="166">
        <v>80</v>
      </c>
      <c r="G116" s="166">
        <v>0.95</v>
      </c>
      <c r="H116" s="166">
        <v>7.84</v>
      </c>
      <c r="I116" s="166">
        <v>4.32</v>
      </c>
      <c r="J116" s="166">
        <v>5.36</v>
      </c>
      <c r="K116" s="166">
        <v>1.2</v>
      </c>
      <c r="L116" s="165">
        <v>1.2</v>
      </c>
      <c r="M116" s="165">
        <v>4.8</v>
      </c>
      <c r="N116" s="165">
        <v>8.08</v>
      </c>
      <c r="O116" s="165">
        <v>2.48</v>
      </c>
      <c r="P116" s="165">
        <v>4.4560000000000004</v>
      </c>
      <c r="Q116" s="166" t="s">
        <v>306</v>
      </c>
    </row>
    <row r="117" spans="1:17" ht="13.9">
      <c r="A117" s="179" t="s">
        <v>227</v>
      </c>
      <c r="B117" s="179">
        <v>1</v>
      </c>
      <c r="C117" s="179" t="s">
        <v>112</v>
      </c>
      <c r="D117" s="179"/>
      <c r="E117" s="179"/>
      <c r="F117" s="166">
        <v>78.099999999999994</v>
      </c>
      <c r="G117" s="166">
        <v>0.95</v>
      </c>
      <c r="H117" s="166">
        <v>5.33</v>
      </c>
      <c r="I117" s="166">
        <v>2.1800000000000002</v>
      </c>
      <c r="J117" s="166">
        <v>3.14</v>
      </c>
      <c r="K117" s="166">
        <v>1.1200000000000001</v>
      </c>
      <c r="L117" s="165">
        <v>2.2999999999999998</v>
      </c>
      <c r="M117" s="165">
        <v>4.25</v>
      </c>
      <c r="N117" s="165">
        <v>6.78</v>
      </c>
      <c r="O117" s="165">
        <v>4.59</v>
      </c>
      <c r="P117" s="165">
        <v>4.0999999999999996</v>
      </c>
      <c r="Q117" s="166" t="s">
        <v>280</v>
      </c>
    </row>
    <row r="118" spans="1:17" ht="13.9">
      <c r="A118" s="177" t="s">
        <v>228</v>
      </c>
      <c r="B118" s="179">
        <v>1</v>
      </c>
      <c r="C118" s="179" t="s">
        <v>112</v>
      </c>
      <c r="D118" s="179"/>
      <c r="E118" s="179"/>
      <c r="F118" s="166">
        <v>12.9</v>
      </c>
      <c r="G118" s="166">
        <v>0.95</v>
      </c>
      <c r="H118" s="166">
        <v>1.03</v>
      </c>
      <c r="I118" s="166">
        <v>0.50700000000000001</v>
      </c>
      <c r="J118" s="166">
        <v>0.83099999999999996</v>
      </c>
      <c r="K118" s="166">
        <v>0.19900000000000001</v>
      </c>
      <c r="L118" s="165">
        <v>0.24299999999999999</v>
      </c>
      <c r="M118" s="165">
        <v>0.70899999999999996</v>
      </c>
      <c r="N118" s="165">
        <v>1.2</v>
      </c>
      <c r="O118" s="165">
        <v>0.40500000000000003</v>
      </c>
      <c r="P118" s="165">
        <v>0.70899999999999996</v>
      </c>
      <c r="Q118" s="166" t="s">
        <v>274</v>
      </c>
    </row>
    <row r="119" spans="1:17" ht="13.9">
      <c r="A119" s="177" t="s">
        <v>229</v>
      </c>
      <c r="B119" s="177">
        <v>1</v>
      </c>
      <c r="C119" s="177" t="s">
        <v>112</v>
      </c>
      <c r="D119" s="177"/>
      <c r="E119" s="177"/>
      <c r="F119" s="166">
        <v>12.9</v>
      </c>
      <c r="G119" s="166">
        <v>0.95</v>
      </c>
      <c r="H119" s="166">
        <v>1.03</v>
      </c>
      <c r="I119" s="166">
        <v>0.49399999999999999</v>
      </c>
      <c r="J119" s="166">
        <v>0.81699999999999995</v>
      </c>
      <c r="K119" s="166">
        <v>0.20499999999999999</v>
      </c>
      <c r="L119" s="165">
        <v>0.23699999999999999</v>
      </c>
      <c r="M119" s="165">
        <v>0.71899999999999997</v>
      </c>
      <c r="N119" s="165">
        <v>1.19</v>
      </c>
      <c r="O119" s="165">
        <v>0.40699999999999997</v>
      </c>
      <c r="P119" s="165">
        <v>0.69699999999999995</v>
      </c>
      <c r="Q119" s="166" t="s">
        <v>255</v>
      </c>
    </row>
    <row r="120" spans="1:17" ht="30.6" customHeight="1">
      <c r="A120" s="187"/>
      <c r="B120" s="187"/>
      <c r="C120" s="187"/>
      <c r="D120" s="187"/>
      <c r="E120" s="187"/>
      <c r="F120" s="187"/>
      <c r="G120" s="187"/>
      <c r="H120" s="187"/>
      <c r="I120" s="166"/>
      <c r="J120" s="166"/>
      <c r="K120" s="166"/>
      <c r="L120" s="166"/>
      <c r="M120" s="166"/>
      <c r="N120" s="166"/>
      <c r="O120" s="165"/>
      <c r="P120" s="165"/>
      <c r="Q120" s="165"/>
    </row>
    <row r="121" spans="1:17" ht="30.6" customHeight="1">
      <c r="A121" s="187"/>
      <c r="B121" s="187"/>
      <c r="C121" s="187"/>
      <c r="D121" s="187"/>
      <c r="E121" s="187"/>
      <c r="F121" s="187"/>
      <c r="G121" s="187"/>
      <c r="H121" s="187"/>
      <c r="I121" s="166"/>
      <c r="J121" s="166"/>
      <c r="K121" s="166"/>
      <c r="L121" s="166"/>
      <c r="M121" s="166"/>
      <c r="N121" s="166"/>
      <c r="O121" s="165"/>
      <c r="P121" s="165"/>
      <c r="Q121" s="165"/>
    </row>
    <row r="122" spans="1:17" ht="30.6" customHeight="1">
      <c r="A122" s="187"/>
      <c r="B122" s="187"/>
      <c r="C122" s="187"/>
      <c r="D122" s="187"/>
      <c r="E122" s="187"/>
      <c r="F122" s="166"/>
      <c r="G122" s="166"/>
      <c r="H122" s="166"/>
      <c r="I122" s="166"/>
      <c r="J122" s="166"/>
      <c r="K122" s="166"/>
      <c r="L122" s="165"/>
      <c r="M122" s="165"/>
      <c r="N122" s="165"/>
      <c r="O122" s="165"/>
      <c r="P122" s="165"/>
      <c r="Q122" s="166"/>
    </row>
    <row r="123" spans="1:17" ht="30.6" customHeight="1">
      <c r="A123" s="187"/>
      <c r="B123" s="187"/>
      <c r="C123" s="187"/>
      <c r="D123" s="187"/>
      <c r="E123" s="187"/>
      <c r="F123" s="166"/>
      <c r="G123" s="166"/>
      <c r="H123" s="166"/>
      <c r="I123" s="166"/>
      <c r="J123" s="166"/>
      <c r="K123" s="166"/>
      <c r="L123" s="165"/>
      <c r="M123" s="165"/>
      <c r="N123" s="165"/>
      <c r="O123" s="165"/>
      <c r="P123" s="165"/>
      <c r="Q123" s="166"/>
    </row>
    <row r="124" spans="1:17" ht="30.6" customHeight="1">
      <c r="A124" s="187"/>
      <c r="B124" s="187"/>
      <c r="C124" s="187"/>
      <c r="D124" s="187"/>
      <c r="E124" s="187"/>
      <c r="F124" s="166"/>
      <c r="G124" s="166"/>
      <c r="H124" s="166"/>
      <c r="I124" s="166"/>
      <c r="J124" s="166"/>
      <c r="K124" s="166"/>
      <c r="L124" s="165"/>
      <c r="M124" s="165"/>
      <c r="N124" s="165"/>
      <c r="O124" s="165"/>
      <c r="P124" s="165"/>
      <c r="Q124" s="166"/>
    </row>
    <row r="125" spans="1:17" ht="30.6" customHeight="1">
      <c r="A125" s="187"/>
      <c r="B125" s="187"/>
      <c r="C125" s="187"/>
      <c r="D125" s="187"/>
      <c r="E125" s="187"/>
      <c r="F125" s="166"/>
      <c r="G125" s="166"/>
      <c r="H125" s="166"/>
      <c r="I125" s="166"/>
      <c r="J125" s="166"/>
      <c r="K125" s="166"/>
      <c r="L125" s="165"/>
      <c r="M125" s="165"/>
      <c r="N125" s="165"/>
      <c r="O125" s="165"/>
      <c r="P125" s="165"/>
      <c r="Q125" s="166"/>
    </row>
    <row r="126" spans="1:17" ht="30.6" customHeight="1">
      <c r="A126" s="187"/>
      <c r="B126" s="187"/>
      <c r="C126" s="187"/>
      <c r="D126" s="187"/>
      <c r="E126" s="187"/>
      <c r="F126" s="166"/>
      <c r="G126" s="166"/>
      <c r="H126" s="166"/>
      <c r="I126" s="166"/>
      <c r="J126" s="166"/>
      <c r="K126" s="166"/>
      <c r="L126" s="165"/>
      <c r="M126" s="165"/>
      <c r="N126" s="165"/>
      <c r="O126" s="165"/>
      <c r="P126" s="165"/>
      <c r="Q126" s="166"/>
    </row>
    <row r="127" spans="1:17" ht="30.6" customHeight="1">
      <c r="A127" s="187"/>
      <c r="B127" s="187"/>
      <c r="C127" s="187"/>
      <c r="D127" s="187"/>
      <c r="E127" s="187"/>
      <c r="F127" s="166"/>
      <c r="G127" s="166"/>
      <c r="H127" s="166"/>
      <c r="I127" s="166"/>
      <c r="J127" s="166"/>
      <c r="K127" s="166"/>
      <c r="L127" s="165"/>
      <c r="M127" s="165"/>
      <c r="N127" s="165"/>
      <c r="O127" s="165"/>
      <c r="P127" s="165"/>
      <c r="Q127" s="166"/>
    </row>
    <row r="128" spans="1:17" ht="30.6" customHeight="1">
      <c r="A128" s="187"/>
      <c r="B128" s="187"/>
      <c r="C128" s="187"/>
      <c r="D128" s="187"/>
      <c r="E128" s="187"/>
      <c r="F128" s="166"/>
      <c r="G128" s="166"/>
      <c r="H128" s="166"/>
      <c r="I128" s="166"/>
      <c r="J128" s="166"/>
      <c r="K128" s="166"/>
      <c r="L128" s="165"/>
      <c r="M128" s="165"/>
      <c r="N128" s="165"/>
      <c r="O128" s="165"/>
      <c r="P128" s="165"/>
      <c r="Q128" s="166"/>
    </row>
    <row r="129" spans="1:17" ht="30.6" customHeight="1">
      <c r="A129" s="187"/>
      <c r="B129" s="187"/>
      <c r="C129" s="187"/>
      <c r="D129" s="187"/>
      <c r="E129" s="187"/>
      <c r="F129" s="166"/>
      <c r="G129" s="166"/>
      <c r="H129" s="166"/>
      <c r="I129" s="166"/>
      <c r="J129" s="166"/>
      <c r="K129" s="166"/>
      <c r="L129" s="165"/>
      <c r="M129" s="165"/>
      <c r="N129" s="165"/>
      <c r="O129" s="165"/>
      <c r="P129" s="165"/>
      <c r="Q129" s="166"/>
    </row>
    <row r="130" spans="1:17" ht="30.6" customHeight="1">
      <c r="A130" s="187"/>
      <c r="B130" s="187"/>
      <c r="C130" s="187"/>
      <c r="D130" s="187"/>
      <c r="E130" s="187"/>
      <c r="F130" s="166"/>
      <c r="G130" s="166"/>
      <c r="H130" s="166"/>
      <c r="I130" s="166"/>
      <c r="J130" s="166"/>
      <c r="K130" s="166"/>
      <c r="L130" s="165"/>
      <c r="M130" s="165"/>
      <c r="N130" s="165"/>
      <c r="O130" s="165"/>
      <c r="P130" s="165"/>
      <c r="Q130" s="166"/>
    </row>
    <row r="131" spans="1:17" ht="30.6" customHeight="1">
      <c r="A131" s="187"/>
      <c r="B131" s="187"/>
      <c r="C131" s="187"/>
      <c r="D131" s="187"/>
      <c r="E131" s="187"/>
      <c r="F131" s="166"/>
      <c r="G131" s="166"/>
      <c r="H131" s="166"/>
      <c r="I131" s="166"/>
      <c r="J131" s="166"/>
      <c r="K131" s="166"/>
      <c r="L131" s="165"/>
      <c r="M131" s="165"/>
      <c r="N131" s="165"/>
      <c r="O131" s="165"/>
      <c r="P131" s="165"/>
      <c r="Q131" s="166"/>
    </row>
    <row r="132" spans="1:17" ht="30.6" customHeight="1">
      <c r="A132" s="187"/>
      <c r="B132" s="187"/>
      <c r="C132" s="187"/>
      <c r="D132" s="187"/>
      <c r="E132" s="187"/>
      <c r="F132" s="166"/>
      <c r="G132" s="166"/>
      <c r="H132" s="166"/>
      <c r="I132" s="166"/>
      <c r="J132" s="166"/>
      <c r="K132" s="166"/>
      <c r="L132" s="165"/>
      <c r="M132" s="165"/>
      <c r="N132" s="165"/>
      <c r="O132" s="165"/>
      <c r="P132" s="165"/>
      <c r="Q132" s="166"/>
    </row>
    <row r="133" spans="1:17" ht="30.6" customHeight="1">
      <c r="A133" s="187"/>
      <c r="B133" s="187"/>
      <c r="C133" s="187"/>
      <c r="D133" s="187"/>
      <c r="E133" s="187"/>
      <c r="F133" s="166"/>
      <c r="G133" s="166"/>
      <c r="H133" s="166"/>
      <c r="I133" s="166"/>
      <c r="J133" s="166"/>
      <c r="K133" s="166"/>
      <c r="L133" s="165"/>
      <c r="M133" s="165"/>
      <c r="N133" s="165"/>
      <c r="O133" s="165"/>
      <c r="P133" s="165"/>
      <c r="Q133" s="166"/>
    </row>
    <row r="134" spans="1:17" ht="30.6" customHeight="1">
      <c r="A134" s="187"/>
      <c r="B134" s="187"/>
      <c r="C134" s="187"/>
      <c r="D134" s="187"/>
      <c r="E134" s="187"/>
      <c r="F134" s="166"/>
      <c r="G134" s="166"/>
      <c r="H134" s="166"/>
      <c r="I134" s="166"/>
      <c r="J134" s="166"/>
      <c r="K134" s="166"/>
      <c r="L134" s="165"/>
      <c r="M134" s="165"/>
      <c r="N134" s="165"/>
      <c r="O134" s="165"/>
      <c r="P134" s="165"/>
      <c r="Q134" s="166"/>
    </row>
    <row r="135" spans="1:17" ht="30.6" customHeight="1">
      <c r="A135" s="187"/>
      <c r="B135" s="187"/>
      <c r="C135" s="187"/>
      <c r="D135" s="187"/>
      <c r="E135" s="187"/>
      <c r="F135" s="166"/>
      <c r="G135" s="166"/>
      <c r="H135" s="166"/>
      <c r="I135" s="166"/>
      <c r="J135" s="166"/>
      <c r="K135" s="166"/>
      <c r="L135" s="165"/>
      <c r="M135" s="165"/>
      <c r="N135" s="165"/>
      <c r="O135" s="165"/>
      <c r="P135" s="165"/>
      <c r="Q135" s="166"/>
    </row>
    <row r="136" spans="1:17" ht="30.6" customHeight="1">
      <c r="A136" s="187"/>
      <c r="B136" s="187"/>
      <c r="C136" s="187"/>
      <c r="D136" s="187"/>
      <c r="E136" s="187"/>
      <c r="F136" s="166"/>
      <c r="G136" s="166"/>
      <c r="H136" s="166"/>
      <c r="I136" s="166"/>
      <c r="J136" s="166"/>
      <c r="K136" s="166"/>
      <c r="L136" s="165"/>
      <c r="M136" s="165"/>
      <c r="N136" s="165"/>
      <c r="O136" s="165"/>
      <c r="P136" s="165"/>
      <c r="Q136" s="166"/>
    </row>
    <row r="137" spans="1:17" ht="30.6" customHeight="1">
      <c r="A137" s="187"/>
      <c r="B137" s="187"/>
      <c r="C137" s="187"/>
      <c r="D137" s="187"/>
      <c r="E137" s="187"/>
      <c r="F137" s="166"/>
      <c r="G137" s="166"/>
      <c r="H137" s="166"/>
      <c r="I137" s="166"/>
      <c r="J137" s="166"/>
      <c r="K137" s="166"/>
      <c r="L137" s="165"/>
      <c r="M137" s="165"/>
      <c r="N137" s="165"/>
      <c r="O137" s="165"/>
      <c r="P137" s="165"/>
      <c r="Q137" s="166"/>
    </row>
    <row r="138" spans="1:17" ht="30.6" customHeight="1">
      <c r="A138" s="187"/>
      <c r="B138" s="187"/>
      <c r="C138" s="187"/>
      <c r="D138" s="187"/>
      <c r="E138" s="187"/>
      <c r="F138" s="166"/>
      <c r="G138" s="166"/>
      <c r="H138" s="166"/>
      <c r="I138" s="166"/>
      <c r="J138" s="166"/>
      <c r="K138" s="166"/>
      <c r="L138" s="165"/>
      <c r="M138" s="165"/>
      <c r="N138" s="165"/>
      <c r="O138" s="165"/>
      <c r="P138" s="165"/>
      <c r="Q138" s="166"/>
    </row>
    <row r="139" spans="1:17" ht="30.6" customHeight="1">
      <c r="A139" s="187"/>
      <c r="B139" s="187"/>
      <c r="C139" s="187"/>
      <c r="D139" s="187"/>
      <c r="E139" s="187"/>
      <c r="F139" s="166"/>
      <c r="G139" s="166"/>
      <c r="H139" s="166"/>
      <c r="I139" s="166"/>
      <c r="J139" s="166"/>
      <c r="K139" s="166"/>
      <c r="L139" s="165"/>
      <c r="M139" s="165"/>
      <c r="N139" s="165"/>
      <c r="O139" s="165"/>
      <c r="P139" s="165"/>
      <c r="Q139" s="166"/>
    </row>
    <row r="140" spans="1:17" ht="30.6" customHeight="1">
      <c r="A140" s="187"/>
      <c r="B140" s="187"/>
      <c r="C140" s="187"/>
      <c r="D140" s="187"/>
      <c r="E140" s="187"/>
      <c r="F140" s="166"/>
      <c r="G140" s="166"/>
      <c r="H140" s="166"/>
      <c r="I140" s="166"/>
      <c r="J140" s="166"/>
      <c r="K140" s="166"/>
      <c r="L140" s="165"/>
      <c r="M140" s="165"/>
      <c r="N140" s="165"/>
      <c r="O140" s="165"/>
      <c r="P140" s="165"/>
      <c r="Q140" s="166"/>
    </row>
    <row r="141" spans="1:17" ht="30.6" customHeight="1">
      <c r="A141" s="187"/>
      <c r="B141" s="187"/>
      <c r="C141" s="187"/>
      <c r="D141" s="187"/>
      <c r="E141" s="187"/>
      <c r="F141" s="166"/>
      <c r="G141" s="166"/>
      <c r="H141" s="166"/>
      <c r="I141" s="166"/>
      <c r="J141" s="166"/>
      <c r="K141" s="166"/>
      <c r="L141" s="165"/>
      <c r="M141" s="165"/>
      <c r="N141" s="165"/>
      <c r="O141" s="165"/>
      <c r="P141" s="165"/>
      <c r="Q141" s="166"/>
    </row>
    <row r="142" spans="1:17" ht="30.6" customHeight="1">
      <c r="A142" s="187"/>
      <c r="B142" s="187"/>
      <c r="C142" s="187"/>
      <c r="D142" s="187"/>
      <c r="E142" s="187"/>
      <c r="F142" s="166"/>
      <c r="G142" s="166"/>
      <c r="H142" s="166"/>
      <c r="I142" s="166"/>
      <c r="J142" s="166"/>
      <c r="K142" s="166"/>
      <c r="L142" s="165"/>
      <c r="M142" s="165"/>
      <c r="N142" s="165"/>
      <c r="O142" s="165"/>
      <c r="P142" s="165"/>
      <c r="Q142" s="166"/>
    </row>
    <row r="143" spans="1:17" ht="30.6" customHeight="1">
      <c r="A143" s="187"/>
      <c r="B143" s="187"/>
      <c r="C143" s="187"/>
      <c r="D143" s="187"/>
      <c r="E143" s="187"/>
      <c r="F143" s="166"/>
      <c r="G143" s="166"/>
      <c r="H143" s="166"/>
      <c r="I143" s="166"/>
      <c r="J143" s="166"/>
      <c r="K143" s="166"/>
      <c r="L143" s="165"/>
      <c r="M143" s="165"/>
      <c r="N143" s="165"/>
      <c r="O143" s="165"/>
      <c r="P143" s="165"/>
      <c r="Q143" s="166"/>
    </row>
    <row r="144" spans="1:17" ht="30.6" customHeight="1">
      <c r="A144" s="187"/>
      <c r="B144" s="187"/>
      <c r="C144" s="187"/>
      <c r="D144" s="187"/>
      <c r="E144" s="187"/>
      <c r="F144" s="166"/>
      <c r="G144" s="166"/>
      <c r="H144" s="166"/>
      <c r="I144" s="166"/>
      <c r="J144" s="166"/>
      <c r="K144" s="166"/>
      <c r="L144" s="165"/>
      <c r="M144" s="165"/>
      <c r="N144" s="165"/>
      <c r="O144" s="165"/>
      <c r="P144" s="165"/>
      <c r="Q144" s="166"/>
    </row>
    <row r="145" spans="1:17" ht="30.6" customHeight="1">
      <c r="A145" s="187"/>
      <c r="B145" s="187"/>
      <c r="C145" s="187"/>
      <c r="D145" s="187"/>
      <c r="E145" s="187"/>
      <c r="F145" s="166"/>
      <c r="G145" s="166"/>
      <c r="H145" s="166"/>
      <c r="I145" s="166"/>
      <c r="J145" s="166"/>
      <c r="K145" s="166"/>
      <c r="L145" s="165"/>
      <c r="M145" s="165"/>
      <c r="N145" s="165"/>
      <c r="O145" s="165"/>
      <c r="P145" s="165"/>
      <c r="Q145" s="166"/>
    </row>
    <row r="146" spans="1:17" ht="30.6" customHeight="1">
      <c r="A146" s="187"/>
      <c r="B146" s="187"/>
      <c r="C146" s="187"/>
      <c r="D146" s="187"/>
      <c r="E146" s="187"/>
      <c r="F146" s="166"/>
      <c r="G146" s="166"/>
      <c r="H146" s="166"/>
      <c r="I146" s="166"/>
      <c r="J146" s="166"/>
      <c r="K146" s="166"/>
      <c r="L146" s="165"/>
      <c r="M146" s="165"/>
      <c r="N146" s="165"/>
      <c r="O146" s="165"/>
      <c r="P146" s="165"/>
      <c r="Q146" s="166"/>
    </row>
    <row r="147" spans="1:17" ht="30.6" customHeight="1">
      <c r="A147" s="187"/>
      <c r="B147" s="187"/>
      <c r="C147" s="187"/>
      <c r="D147" s="187"/>
      <c r="E147" s="187"/>
      <c r="F147" s="166"/>
      <c r="G147" s="166"/>
      <c r="H147" s="166"/>
      <c r="I147" s="166"/>
      <c r="J147" s="166"/>
      <c r="K147" s="166"/>
      <c r="L147" s="165"/>
      <c r="M147" s="165"/>
      <c r="N147" s="165"/>
      <c r="O147" s="165"/>
      <c r="P147" s="165"/>
      <c r="Q147" s="166"/>
    </row>
    <row r="148" spans="1:17" ht="30.6" customHeight="1">
      <c r="A148" s="187"/>
      <c r="B148" s="187"/>
      <c r="C148" s="187"/>
      <c r="D148" s="187"/>
      <c r="E148" s="187"/>
      <c r="F148" s="166"/>
      <c r="G148" s="166"/>
      <c r="H148" s="166"/>
      <c r="I148" s="166"/>
      <c r="J148" s="166"/>
      <c r="K148" s="166"/>
      <c r="L148" s="165"/>
      <c r="M148" s="165"/>
      <c r="N148" s="165"/>
      <c r="O148" s="165"/>
      <c r="P148" s="165"/>
      <c r="Q148" s="166"/>
    </row>
    <row r="149" spans="1:17" ht="30.6" customHeight="1">
      <c r="A149" s="187"/>
      <c r="B149" s="187"/>
      <c r="C149" s="187"/>
      <c r="D149" s="187"/>
      <c r="E149" s="187"/>
      <c r="F149" s="166"/>
      <c r="G149" s="166"/>
      <c r="H149" s="166"/>
      <c r="I149" s="166"/>
      <c r="J149" s="166"/>
      <c r="K149" s="166"/>
      <c r="L149" s="165"/>
      <c r="M149" s="165"/>
      <c r="N149" s="165"/>
      <c r="O149" s="165"/>
      <c r="P149" s="165"/>
      <c r="Q149" s="166"/>
    </row>
    <row r="150" spans="1:17" ht="30.6" customHeight="1">
      <c r="A150" s="187"/>
      <c r="B150" s="187"/>
      <c r="C150" s="187"/>
      <c r="D150" s="187"/>
      <c r="E150" s="187"/>
      <c r="F150" s="166"/>
      <c r="G150" s="166"/>
      <c r="H150" s="166"/>
      <c r="I150" s="166"/>
      <c r="J150" s="166"/>
      <c r="K150" s="166"/>
      <c r="L150" s="165"/>
      <c r="M150" s="165"/>
      <c r="N150" s="165"/>
      <c r="O150" s="165"/>
      <c r="P150" s="165"/>
      <c r="Q150" s="166"/>
    </row>
    <row r="151" spans="1:17" ht="30.6" customHeight="1">
      <c r="A151" s="187"/>
      <c r="B151" s="187"/>
      <c r="C151" s="187"/>
      <c r="D151" s="187"/>
      <c r="E151" s="187"/>
      <c r="F151" s="166"/>
      <c r="G151" s="166"/>
      <c r="H151" s="166"/>
      <c r="I151" s="166"/>
      <c r="J151" s="166"/>
      <c r="K151" s="166"/>
      <c r="L151" s="165"/>
      <c r="M151" s="165"/>
      <c r="N151" s="165"/>
      <c r="O151" s="165"/>
      <c r="P151" s="165"/>
      <c r="Q151" s="166"/>
    </row>
    <row r="152" spans="1:17" ht="30.6" customHeight="1">
      <c r="A152" s="187"/>
      <c r="B152" s="187"/>
      <c r="C152" s="187"/>
      <c r="D152" s="187"/>
      <c r="E152" s="187"/>
      <c r="F152" s="166"/>
      <c r="G152" s="166"/>
      <c r="H152" s="166"/>
      <c r="I152" s="166"/>
      <c r="J152" s="166"/>
      <c r="K152" s="166"/>
      <c r="L152" s="165"/>
      <c r="M152" s="165"/>
      <c r="N152" s="165"/>
      <c r="O152" s="165"/>
      <c r="P152" s="165"/>
      <c r="Q152" s="166"/>
    </row>
    <row r="153" spans="1:17" ht="30.6" customHeight="1">
      <c r="A153" s="187"/>
      <c r="B153" s="187"/>
      <c r="C153" s="187"/>
      <c r="D153" s="187"/>
      <c r="E153" s="187"/>
      <c r="F153" s="166"/>
      <c r="G153" s="166"/>
      <c r="H153" s="166"/>
      <c r="I153" s="166"/>
      <c r="J153" s="166"/>
      <c r="K153" s="166"/>
      <c r="L153" s="165"/>
      <c r="M153" s="165"/>
      <c r="N153" s="165"/>
      <c r="O153" s="165"/>
      <c r="P153" s="165"/>
      <c r="Q153" s="166"/>
    </row>
    <row r="154" spans="1:17" ht="30.6" customHeight="1">
      <c r="A154" s="187"/>
      <c r="B154" s="187"/>
      <c r="C154" s="187"/>
      <c r="D154" s="187"/>
      <c r="E154" s="187"/>
      <c r="F154" s="166"/>
      <c r="G154" s="166"/>
      <c r="H154" s="166"/>
      <c r="I154" s="166"/>
      <c r="J154" s="166"/>
      <c r="K154" s="166"/>
      <c r="L154" s="165"/>
      <c r="M154" s="165"/>
      <c r="N154" s="165"/>
      <c r="O154" s="165"/>
      <c r="P154" s="165"/>
      <c r="Q154" s="166"/>
    </row>
    <row r="155" spans="1:17" ht="30.6" customHeight="1">
      <c r="A155" s="187"/>
      <c r="B155" s="187"/>
      <c r="C155" s="187"/>
      <c r="D155" s="187"/>
      <c r="E155" s="187"/>
      <c r="F155" s="166"/>
      <c r="G155" s="166"/>
      <c r="H155" s="166"/>
      <c r="I155" s="166"/>
      <c r="J155" s="166"/>
      <c r="K155" s="166"/>
      <c r="L155" s="165"/>
      <c r="M155" s="165"/>
      <c r="N155" s="165"/>
      <c r="O155" s="165"/>
      <c r="P155" s="165"/>
      <c r="Q155" s="166"/>
    </row>
    <row r="156" spans="1:17" ht="30.6" customHeight="1">
      <c r="A156" s="187"/>
      <c r="B156" s="187"/>
      <c r="C156" s="187"/>
      <c r="D156" s="187"/>
      <c r="E156" s="187"/>
      <c r="F156" s="166"/>
      <c r="G156" s="166"/>
      <c r="H156" s="166"/>
      <c r="I156" s="166"/>
      <c r="J156" s="166"/>
      <c r="K156" s="166"/>
      <c r="L156" s="165"/>
      <c r="M156" s="165"/>
      <c r="N156" s="165"/>
      <c r="O156" s="165"/>
      <c r="P156" s="165"/>
      <c r="Q156" s="166"/>
    </row>
    <row r="157" spans="1:17" ht="30.6" customHeight="1">
      <c r="A157" s="187"/>
      <c r="B157" s="187"/>
      <c r="C157" s="187"/>
      <c r="D157" s="187"/>
      <c r="E157" s="187"/>
      <c r="F157" s="166"/>
      <c r="G157" s="166"/>
      <c r="H157" s="166"/>
      <c r="I157" s="166"/>
      <c r="J157" s="166"/>
      <c r="K157" s="166"/>
      <c r="L157" s="165"/>
      <c r="M157" s="165"/>
      <c r="N157" s="165"/>
      <c r="O157" s="165"/>
      <c r="P157" s="165"/>
      <c r="Q157" s="166"/>
    </row>
    <row r="158" spans="1:17" ht="30.6" customHeight="1">
      <c r="A158" s="187"/>
      <c r="B158" s="187"/>
      <c r="C158" s="187"/>
      <c r="D158" s="187"/>
      <c r="E158" s="187"/>
      <c r="F158" s="166"/>
      <c r="G158" s="166"/>
      <c r="H158" s="166"/>
      <c r="I158" s="166"/>
      <c r="J158" s="166"/>
      <c r="K158" s="166"/>
      <c r="L158" s="165"/>
      <c r="M158" s="165"/>
      <c r="N158" s="165"/>
      <c r="O158" s="165"/>
      <c r="P158" s="165"/>
      <c r="Q158" s="166"/>
    </row>
    <row r="160" spans="1:17" ht="30.6" customHeight="1">
      <c r="B160" s="245" t="s">
        <v>307</v>
      </c>
      <c r="C160" s="245"/>
      <c r="D160" s="245"/>
      <c r="E160" s="245"/>
      <c r="F160" s="245"/>
      <c r="G160" s="245"/>
      <c r="H160" s="245"/>
      <c r="I160" s="245"/>
      <c r="J160" s="245"/>
    </row>
    <row r="161" spans="2:16" ht="30.6" customHeight="1">
      <c r="B161" s="246"/>
      <c r="C161" s="246"/>
      <c r="D161" s="246"/>
      <c r="E161" s="246"/>
      <c r="F161" s="246"/>
      <c r="G161" s="246"/>
      <c r="H161" s="246"/>
      <c r="I161" s="246"/>
      <c r="J161" s="246"/>
    </row>
    <row r="162" spans="2:16" ht="30.6" customHeight="1">
      <c r="B162" s="174" t="s">
        <v>308</v>
      </c>
    </row>
    <row r="163" spans="2:16" ht="30.6" customHeight="1">
      <c r="B163" s="174" t="s">
        <v>309</v>
      </c>
    </row>
    <row r="164" spans="2:16" ht="30.6" customHeight="1">
      <c r="B164" s="174" t="s">
        <v>310</v>
      </c>
    </row>
    <row r="165" spans="2:16" ht="30.6" customHeight="1">
      <c r="B165" s="174" t="s">
        <v>311</v>
      </c>
    </row>
    <row r="166" spans="2:16" ht="30.6" customHeight="1">
      <c r="B166" s="174" t="s">
        <v>312</v>
      </c>
    </row>
    <row r="167" spans="2:16" ht="30.6" customHeight="1">
      <c r="B167" s="174" t="s">
        <v>313</v>
      </c>
    </row>
    <row r="168" spans="2:16" ht="30.6" customHeight="1">
      <c r="B168" s="174" t="s">
        <v>314</v>
      </c>
    </row>
    <row r="169" spans="2:16" ht="30.6" customHeight="1">
      <c r="B169" s="174" t="s">
        <v>315</v>
      </c>
    </row>
    <row r="170" spans="2:16" ht="30.6" customHeight="1">
      <c r="B170" s="174" t="s">
        <v>316</v>
      </c>
    </row>
    <row r="171" spans="2:16" ht="30.6" customHeight="1">
      <c r="F171" s="246" t="s">
        <v>317</v>
      </c>
      <c r="G171" s="246"/>
      <c r="H171" s="246"/>
      <c r="I171" s="246"/>
      <c r="J171" s="246"/>
      <c r="K171" s="246"/>
      <c r="L171" s="246"/>
      <c r="M171" s="246"/>
      <c r="N171" s="246"/>
      <c r="O171" s="246"/>
    </row>
    <row r="172" spans="2:16" ht="22.15" customHeight="1">
      <c r="B172" s="174" t="s">
        <v>318</v>
      </c>
    </row>
    <row r="173" spans="2:16" ht="25.9" customHeight="1">
      <c r="B173" s="174" t="s">
        <v>319</v>
      </c>
    </row>
    <row r="174" spans="2:16" ht="30.6" customHeight="1">
      <c r="F174" s="247" t="s">
        <v>320</v>
      </c>
      <c r="G174" s="247"/>
      <c r="H174" s="247"/>
      <c r="I174" s="247"/>
      <c r="J174" s="247"/>
      <c r="K174" s="247"/>
      <c r="L174" s="247"/>
      <c r="M174" s="247"/>
      <c r="N174" s="247"/>
      <c r="O174" s="247"/>
      <c r="P174" s="247"/>
    </row>
    <row r="175" spans="2:16" ht="30.6" customHeight="1">
      <c r="B175" s="248" t="s">
        <v>321</v>
      </c>
      <c r="C175" s="248"/>
      <c r="D175" s="248"/>
      <c r="E175" s="248"/>
      <c r="F175" s="248"/>
      <c r="G175" s="248"/>
      <c r="H175" s="248"/>
      <c r="I175" s="248"/>
      <c r="J175" s="248"/>
      <c r="K175" s="248"/>
      <c r="L175" s="248"/>
      <c r="M175" s="248"/>
      <c r="N175" s="248"/>
      <c r="O175" s="248"/>
      <c r="P175" s="248"/>
    </row>
    <row r="176" spans="2:16" ht="30.6" customHeight="1">
      <c r="F176" s="174" t="s">
        <v>322</v>
      </c>
    </row>
    <row r="177" spans="6:6" ht="30.6" customHeight="1">
      <c r="F177" s="174" t="s">
        <v>323</v>
      </c>
    </row>
    <row r="178" spans="6:6" ht="30.6" customHeight="1">
      <c r="F178" s="174" t="s">
        <v>324</v>
      </c>
    </row>
    <row r="179" spans="6:6" ht="30.6" customHeight="1">
      <c r="F179" s="192" t="s">
        <v>325</v>
      </c>
    </row>
    <row r="211" spans="12:16" s="188" customFormat="1" ht="30.6" customHeight="1">
      <c r="L211" s="169"/>
      <c r="M211" s="169"/>
      <c r="N211" s="169"/>
      <c r="O211" s="169"/>
      <c r="P211" s="169"/>
    </row>
    <row r="212" spans="12:16" s="188" customFormat="1" ht="30.6" customHeight="1">
      <c r="L212" s="169"/>
      <c r="M212" s="169"/>
      <c r="N212" s="169"/>
      <c r="O212" s="169"/>
      <c r="P212" s="169"/>
    </row>
    <row r="213" spans="12:16" s="188" customFormat="1" ht="30.6" customHeight="1">
      <c r="L213" s="169"/>
      <c r="M213" s="169"/>
      <c r="N213" s="169"/>
      <c r="O213" s="169"/>
      <c r="P213" s="169"/>
    </row>
    <row r="214" spans="12:16" s="188" customFormat="1" ht="30.6" customHeight="1">
      <c r="L214" s="169"/>
      <c r="M214" s="169"/>
      <c r="N214" s="169"/>
      <c r="O214" s="169"/>
      <c r="P214" s="169"/>
    </row>
    <row r="215" spans="12:16" s="188" customFormat="1" ht="30.6" customHeight="1">
      <c r="L215" s="169"/>
      <c r="M215" s="169"/>
      <c r="N215" s="169"/>
      <c r="O215" s="169"/>
      <c r="P215" s="169"/>
    </row>
    <row r="216" spans="12:16" s="188" customFormat="1" ht="30.6" customHeight="1">
      <c r="L216" s="169"/>
      <c r="M216" s="169"/>
      <c r="N216" s="169"/>
      <c r="O216" s="169"/>
      <c r="P216" s="169"/>
    </row>
    <row r="217" spans="12:16" s="188" customFormat="1" ht="30.6" customHeight="1">
      <c r="L217" s="169"/>
      <c r="M217" s="169"/>
      <c r="N217" s="169"/>
      <c r="O217" s="169"/>
      <c r="P217" s="169"/>
    </row>
    <row r="218" spans="12:16" s="188" customFormat="1" ht="30.6" customHeight="1">
      <c r="L218" s="169"/>
      <c r="M218" s="169"/>
      <c r="N218" s="169"/>
      <c r="O218" s="169"/>
      <c r="P218" s="169"/>
    </row>
    <row r="219" spans="12:16" s="188" customFormat="1" ht="30.6" customHeight="1">
      <c r="L219" s="169"/>
      <c r="M219" s="169"/>
      <c r="N219" s="169"/>
      <c r="O219" s="169"/>
      <c r="P219" s="169"/>
    </row>
    <row r="220" spans="12:16" s="188" customFormat="1" ht="30.6" customHeight="1">
      <c r="L220" s="169"/>
      <c r="M220" s="169"/>
      <c r="N220" s="169"/>
      <c r="O220" s="169"/>
      <c r="P220" s="169"/>
    </row>
    <row r="221" spans="12:16" s="188" customFormat="1" ht="30.6" customHeight="1">
      <c r="L221" s="169"/>
      <c r="M221" s="169"/>
      <c r="N221" s="169"/>
      <c r="O221" s="169"/>
      <c r="P221" s="169"/>
    </row>
    <row r="222" spans="12:16" s="188" customFormat="1" ht="30.6" customHeight="1">
      <c r="L222" s="169"/>
      <c r="M222" s="169"/>
      <c r="N222" s="169"/>
      <c r="O222" s="169"/>
      <c r="P222" s="169"/>
    </row>
    <row r="223" spans="12:16" s="188" customFormat="1" ht="30.6" customHeight="1">
      <c r="L223" s="169"/>
      <c r="M223" s="169"/>
      <c r="N223" s="169"/>
      <c r="O223" s="169"/>
      <c r="P223" s="169"/>
    </row>
    <row r="224" spans="12:16" s="188" customFormat="1" ht="30.6" customHeight="1">
      <c r="L224" s="169"/>
      <c r="M224" s="169"/>
      <c r="N224" s="169"/>
      <c r="O224" s="169"/>
      <c r="P224" s="169"/>
    </row>
    <row r="225" spans="12:16" s="188" customFormat="1" ht="30.6" customHeight="1">
      <c r="L225" s="169"/>
      <c r="M225" s="169"/>
      <c r="N225" s="169"/>
      <c r="O225" s="169"/>
      <c r="P225" s="169"/>
    </row>
    <row r="226" spans="12:16" s="188" customFormat="1" ht="30.6" customHeight="1">
      <c r="L226" s="169"/>
      <c r="M226" s="169"/>
      <c r="N226" s="169"/>
      <c r="O226" s="169"/>
      <c r="P226" s="169"/>
    </row>
    <row r="227" spans="12:16" s="188" customFormat="1" ht="30.6" customHeight="1">
      <c r="L227" s="169"/>
      <c r="M227" s="169"/>
      <c r="N227" s="169"/>
      <c r="O227" s="169"/>
      <c r="P227" s="169"/>
    </row>
    <row r="228" spans="12:16" s="188" customFormat="1" ht="30.6" customHeight="1">
      <c r="L228" s="169"/>
      <c r="M228" s="169"/>
      <c r="N228" s="169"/>
      <c r="O228" s="169"/>
      <c r="P228" s="169"/>
    </row>
    <row r="229" spans="12:16" s="188" customFormat="1" ht="30.6" customHeight="1">
      <c r="L229" s="169"/>
      <c r="M229" s="169"/>
      <c r="N229" s="169"/>
      <c r="O229" s="169"/>
      <c r="P229" s="169"/>
    </row>
    <row r="230" spans="12:16" s="188" customFormat="1" ht="30.6" customHeight="1">
      <c r="L230" s="169"/>
      <c r="M230" s="169"/>
      <c r="N230" s="169"/>
      <c r="O230" s="169"/>
      <c r="P230" s="169"/>
    </row>
    <row r="231" spans="12:16" s="188" customFormat="1" ht="30.6" customHeight="1">
      <c r="L231" s="169"/>
      <c r="M231" s="169"/>
      <c r="N231" s="169"/>
      <c r="O231" s="169"/>
      <c r="P231" s="169"/>
    </row>
    <row r="232" spans="12:16" s="188" customFormat="1" ht="30.6" customHeight="1">
      <c r="L232" s="169"/>
      <c r="M232" s="169"/>
      <c r="N232" s="169"/>
      <c r="O232" s="169"/>
      <c r="P232" s="169"/>
    </row>
    <row r="233" spans="12:16" s="188" customFormat="1" ht="30.6" customHeight="1">
      <c r="L233" s="169"/>
      <c r="M233" s="169"/>
      <c r="N233" s="169"/>
      <c r="O233" s="169"/>
      <c r="P233" s="169"/>
    </row>
    <row r="234" spans="12:16" s="188" customFormat="1" ht="30.6" customHeight="1">
      <c r="L234" s="169"/>
      <c r="M234" s="169"/>
      <c r="N234" s="169"/>
      <c r="O234" s="169"/>
      <c r="P234" s="169"/>
    </row>
    <row r="235" spans="12:16" s="188" customFormat="1" ht="30.6" customHeight="1">
      <c r="L235" s="169"/>
      <c r="M235" s="169"/>
      <c r="N235" s="169"/>
      <c r="O235" s="169"/>
      <c r="P235" s="169"/>
    </row>
    <row r="236" spans="12:16" s="188" customFormat="1" ht="30.6" customHeight="1">
      <c r="L236" s="169"/>
      <c r="M236" s="169"/>
      <c r="N236" s="169"/>
      <c r="O236" s="169"/>
      <c r="P236" s="169"/>
    </row>
    <row r="237" spans="12:16" s="188" customFormat="1" ht="30.6" customHeight="1">
      <c r="L237" s="169"/>
      <c r="M237" s="169"/>
      <c r="N237" s="169"/>
      <c r="O237" s="169"/>
      <c r="P237" s="169"/>
    </row>
    <row r="238" spans="12:16" s="188" customFormat="1" ht="30.6" customHeight="1">
      <c r="L238" s="169"/>
      <c r="M238" s="169"/>
      <c r="N238" s="169"/>
      <c r="O238" s="169"/>
      <c r="P238" s="169"/>
    </row>
    <row r="239" spans="12:16" s="188" customFormat="1" ht="30.6" customHeight="1">
      <c r="L239" s="169"/>
      <c r="M239" s="169"/>
      <c r="N239" s="169"/>
      <c r="O239" s="169"/>
      <c r="P239" s="169"/>
    </row>
    <row r="240" spans="12:16" s="188" customFormat="1" ht="30.6" customHeight="1">
      <c r="L240" s="169"/>
      <c r="M240" s="169"/>
      <c r="N240" s="169"/>
      <c r="O240" s="169"/>
      <c r="P240" s="169"/>
    </row>
    <row r="241" spans="12:16" s="188" customFormat="1" ht="30.6" customHeight="1">
      <c r="L241" s="169"/>
      <c r="M241" s="169"/>
      <c r="N241" s="169"/>
      <c r="O241" s="169"/>
      <c r="P241" s="169"/>
    </row>
    <row r="242" spans="12:16" s="188" customFormat="1" ht="30.6" customHeight="1">
      <c r="L242" s="169"/>
      <c r="M242" s="169"/>
      <c r="N242" s="169"/>
      <c r="O242" s="169"/>
      <c r="P242" s="169"/>
    </row>
    <row r="243" spans="12:16" s="188" customFormat="1" ht="30.6" customHeight="1">
      <c r="L243" s="169"/>
      <c r="M243" s="169"/>
      <c r="N243" s="169"/>
      <c r="O243" s="169"/>
      <c r="P243" s="169"/>
    </row>
    <row r="244" spans="12:16" s="188" customFormat="1" ht="30.6" customHeight="1">
      <c r="L244" s="169"/>
      <c r="M244" s="169"/>
      <c r="N244" s="169"/>
      <c r="O244" s="169"/>
      <c r="P244" s="169"/>
    </row>
    <row r="245" spans="12:16" s="188" customFormat="1" ht="30.6" customHeight="1">
      <c r="L245" s="169"/>
      <c r="M245" s="169"/>
      <c r="N245" s="169"/>
      <c r="O245" s="169"/>
      <c r="P245" s="169"/>
    </row>
    <row r="246" spans="12:16" s="188" customFormat="1" ht="30.6" customHeight="1">
      <c r="L246" s="169"/>
      <c r="M246" s="169"/>
      <c r="N246" s="169"/>
      <c r="O246" s="169"/>
      <c r="P246" s="169"/>
    </row>
    <row r="247" spans="12:16" s="188" customFormat="1" ht="30.6" customHeight="1">
      <c r="L247" s="169"/>
      <c r="M247" s="169"/>
      <c r="N247" s="169"/>
      <c r="O247" s="169"/>
      <c r="P247" s="169"/>
    </row>
    <row r="248" spans="12:16" s="188" customFormat="1" ht="30.6" customHeight="1">
      <c r="L248" s="169"/>
      <c r="M248" s="169"/>
      <c r="N248" s="169"/>
      <c r="O248" s="169"/>
      <c r="P248" s="169"/>
    </row>
    <row r="249" spans="12:16" s="188" customFormat="1" ht="30.6" customHeight="1">
      <c r="L249" s="169"/>
      <c r="M249" s="169"/>
      <c r="N249" s="169"/>
      <c r="O249" s="169"/>
      <c r="P249" s="169"/>
    </row>
    <row r="250" spans="12:16" s="188" customFormat="1" ht="30.6" customHeight="1">
      <c r="L250" s="169"/>
      <c r="M250" s="169"/>
      <c r="N250" s="169"/>
      <c r="O250" s="169"/>
      <c r="P250" s="169"/>
    </row>
    <row r="251" spans="12:16" s="188" customFormat="1" ht="30.6" customHeight="1">
      <c r="L251" s="169"/>
      <c r="M251" s="169"/>
      <c r="N251" s="169"/>
      <c r="O251" s="169"/>
      <c r="P251" s="169"/>
    </row>
    <row r="252" spans="12:16" s="188" customFormat="1" ht="30.6" customHeight="1">
      <c r="L252" s="169"/>
      <c r="M252" s="169"/>
      <c r="N252" s="169"/>
      <c r="O252" s="169"/>
      <c r="P252" s="169"/>
    </row>
    <row r="253" spans="12:16" s="188" customFormat="1" ht="30.6" customHeight="1">
      <c r="L253" s="169"/>
      <c r="M253" s="169"/>
      <c r="N253" s="169"/>
      <c r="O253" s="169"/>
      <c r="P253" s="169"/>
    </row>
    <row r="254" spans="12:16" s="188" customFormat="1" ht="30.6" customHeight="1">
      <c r="L254" s="169"/>
      <c r="M254" s="169"/>
      <c r="N254" s="169"/>
      <c r="O254" s="169"/>
      <c r="P254" s="169"/>
    </row>
    <row r="255" spans="12:16" s="188" customFormat="1" ht="30.6" customHeight="1">
      <c r="L255" s="169"/>
      <c r="M255" s="169"/>
      <c r="N255" s="169"/>
      <c r="O255" s="169"/>
      <c r="P255" s="169"/>
    </row>
    <row r="256" spans="12:16" s="188" customFormat="1" ht="30.6" customHeight="1">
      <c r="L256" s="169"/>
      <c r="M256" s="169"/>
      <c r="N256" s="169"/>
      <c r="O256" s="169"/>
      <c r="P256" s="169"/>
    </row>
    <row r="257" spans="12:16" s="188" customFormat="1" ht="30.6" customHeight="1">
      <c r="L257" s="169"/>
      <c r="M257" s="169"/>
      <c r="N257" s="169"/>
      <c r="O257" s="169"/>
      <c r="P257" s="169"/>
    </row>
    <row r="258" spans="12:16" s="188" customFormat="1" ht="30.6" customHeight="1">
      <c r="L258" s="169"/>
      <c r="M258" s="169"/>
      <c r="N258" s="169"/>
      <c r="O258" s="169"/>
      <c r="P258" s="169"/>
    </row>
    <row r="259" spans="12:16" s="188" customFormat="1" ht="30.6" customHeight="1">
      <c r="L259" s="169"/>
      <c r="M259" s="169"/>
      <c r="N259" s="169"/>
      <c r="O259" s="169"/>
      <c r="P259" s="169"/>
    </row>
    <row r="260" spans="12:16" s="188" customFormat="1" ht="30.6" customHeight="1">
      <c r="L260" s="169"/>
      <c r="M260" s="169"/>
      <c r="N260" s="169"/>
      <c r="O260" s="169"/>
      <c r="P260" s="169"/>
    </row>
    <row r="261" spans="12:16" s="188" customFormat="1" ht="30.6" customHeight="1">
      <c r="L261" s="169"/>
      <c r="M261" s="169"/>
      <c r="N261" s="169"/>
      <c r="O261" s="169"/>
      <c r="P261" s="169"/>
    </row>
    <row r="262" spans="12:16" s="188" customFormat="1" ht="30.6" customHeight="1">
      <c r="L262" s="169"/>
      <c r="M262" s="169"/>
      <c r="N262" s="169"/>
      <c r="O262" s="169"/>
      <c r="P262" s="169"/>
    </row>
    <row r="263" spans="12:16" s="188" customFormat="1" ht="30.6" customHeight="1">
      <c r="L263" s="169"/>
      <c r="M263" s="169"/>
      <c r="N263" s="169"/>
      <c r="O263" s="169"/>
      <c r="P263" s="169"/>
    </row>
    <row r="264" spans="12:16" s="188" customFormat="1" ht="30.6" customHeight="1">
      <c r="L264" s="169"/>
      <c r="M264" s="169"/>
      <c r="N264" s="169"/>
      <c r="O264" s="169"/>
      <c r="P264" s="169"/>
    </row>
    <row r="265" spans="12:16" s="188" customFormat="1" ht="30.6" customHeight="1">
      <c r="L265" s="169"/>
      <c r="M265" s="169"/>
      <c r="N265" s="169"/>
      <c r="O265" s="169"/>
      <c r="P265" s="169"/>
    </row>
    <row r="266" spans="12:16" s="188" customFormat="1" ht="30.6" customHeight="1">
      <c r="L266" s="169"/>
      <c r="M266" s="169"/>
      <c r="N266" s="169"/>
      <c r="O266" s="169"/>
      <c r="P266" s="169"/>
    </row>
    <row r="267" spans="12:16" s="188" customFormat="1" ht="30.6" customHeight="1">
      <c r="L267" s="169"/>
      <c r="M267" s="169"/>
      <c r="N267" s="169"/>
      <c r="O267" s="169"/>
      <c r="P267" s="169"/>
    </row>
    <row r="268" spans="12:16" s="188" customFormat="1" ht="30.6" customHeight="1">
      <c r="L268" s="169"/>
      <c r="M268" s="169"/>
      <c r="N268" s="169"/>
      <c r="O268" s="169"/>
      <c r="P268" s="169"/>
    </row>
    <row r="269" spans="12:16" s="188" customFormat="1" ht="30.6" customHeight="1">
      <c r="L269" s="169"/>
      <c r="M269" s="169"/>
      <c r="N269" s="169"/>
      <c r="O269" s="169"/>
      <c r="P269" s="169"/>
    </row>
    <row r="270" spans="12:16" s="188" customFormat="1" ht="30.6" customHeight="1">
      <c r="L270" s="169"/>
      <c r="M270" s="169"/>
      <c r="N270" s="169"/>
      <c r="O270" s="169"/>
      <c r="P270" s="169"/>
    </row>
    <row r="271" spans="12:16" s="188" customFormat="1" ht="30.6" customHeight="1">
      <c r="L271" s="169"/>
      <c r="M271" s="169"/>
      <c r="N271" s="169"/>
      <c r="O271" s="169"/>
      <c r="P271" s="169"/>
    </row>
    <row r="272" spans="12:16" s="188" customFormat="1" ht="30.6" customHeight="1">
      <c r="L272" s="169"/>
      <c r="M272" s="169"/>
      <c r="N272" s="169"/>
      <c r="O272" s="169"/>
      <c r="P272" s="169"/>
    </row>
    <row r="273" spans="12:16" s="188" customFormat="1" ht="30.6" customHeight="1">
      <c r="L273" s="169"/>
      <c r="M273" s="169"/>
      <c r="N273" s="169"/>
      <c r="O273" s="169"/>
      <c r="P273" s="169"/>
    </row>
    <row r="274" spans="12:16" s="188" customFormat="1" ht="30.6" customHeight="1">
      <c r="L274" s="169"/>
      <c r="M274" s="169"/>
      <c r="N274" s="169"/>
      <c r="O274" s="169"/>
      <c r="P274" s="169"/>
    </row>
    <row r="275" spans="12:16" s="188" customFormat="1" ht="30.6" customHeight="1">
      <c r="L275" s="169"/>
      <c r="M275" s="169"/>
      <c r="N275" s="169"/>
      <c r="O275" s="169"/>
      <c r="P275" s="169"/>
    </row>
    <row r="276" spans="12:16" s="188" customFormat="1" ht="30.6" customHeight="1">
      <c r="L276" s="169"/>
      <c r="M276" s="169"/>
      <c r="N276" s="169"/>
      <c r="O276" s="169"/>
      <c r="P276" s="169"/>
    </row>
    <row r="277" spans="12:16" s="188" customFormat="1" ht="30.6" customHeight="1">
      <c r="L277" s="169"/>
      <c r="M277" s="169"/>
      <c r="N277" s="169"/>
      <c r="O277" s="169"/>
      <c r="P277" s="169"/>
    </row>
    <row r="278" spans="12:16" s="188" customFormat="1" ht="30.6" customHeight="1">
      <c r="L278" s="169"/>
      <c r="M278" s="169"/>
      <c r="N278" s="169"/>
      <c r="O278" s="169"/>
      <c r="P278" s="169"/>
    </row>
    <row r="279" spans="12:16" s="188" customFormat="1" ht="30.6" customHeight="1">
      <c r="L279" s="169"/>
      <c r="M279" s="169"/>
      <c r="N279" s="169"/>
      <c r="O279" s="169"/>
      <c r="P279" s="169"/>
    </row>
    <row r="280" spans="12:16" s="188" customFormat="1" ht="30.6" customHeight="1">
      <c r="L280" s="169"/>
      <c r="M280" s="169"/>
      <c r="N280" s="169"/>
      <c r="O280" s="169"/>
      <c r="P280" s="169"/>
    </row>
    <row r="281" spans="12:16" s="188" customFormat="1" ht="30.6" customHeight="1">
      <c r="L281" s="169"/>
      <c r="M281" s="169"/>
      <c r="N281" s="169"/>
      <c r="O281" s="169"/>
      <c r="P281" s="169"/>
    </row>
    <row r="282" spans="12:16" s="188" customFormat="1" ht="30.6" customHeight="1">
      <c r="L282" s="169"/>
      <c r="M282" s="169"/>
      <c r="N282" s="169"/>
      <c r="O282" s="169"/>
      <c r="P282" s="169"/>
    </row>
    <row r="283" spans="12:16" s="188" customFormat="1" ht="30.6" customHeight="1">
      <c r="L283" s="169"/>
      <c r="M283" s="169"/>
      <c r="N283" s="169"/>
      <c r="O283" s="169"/>
      <c r="P283" s="169"/>
    </row>
    <row r="284" spans="12:16" s="188" customFormat="1" ht="30.6" customHeight="1">
      <c r="L284" s="169"/>
      <c r="M284" s="169"/>
      <c r="N284" s="169"/>
      <c r="O284" s="169"/>
      <c r="P284" s="169"/>
    </row>
    <row r="285" spans="12:16" s="188" customFormat="1" ht="30.6" customHeight="1">
      <c r="L285" s="169"/>
      <c r="M285" s="169"/>
      <c r="N285" s="169"/>
      <c r="O285" s="169"/>
      <c r="P285" s="169"/>
    </row>
    <row r="286" spans="12:16" s="188" customFormat="1" ht="30.6" customHeight="1">
      <c r="L286" s="169"/>
      <c r="M286" s="169"/>
      <c r="N286" s="169"/>
      <c r="O286" s="169"/>
      <c r="P286" s="169"/>
    </row>
    <row r="287" spans="12:16" s="188" customFormat="1" ht="30.6" customHeight="1">
      <c r="L287" s="169"/>
      <c r="M287" s="169"/>
      <c r="N287" s="169"/>
      <c r="O287" s="169"/>
      <c r="P287" s="169"/>
    </row>
    <row r="288" spans="12:16" s="188" customFormat="1" ht="30.6" customHeight="1">
      <c r="L288" s="169"/>
      <c r="M288" s="169"/>
      <c r="N288" s="169"/>
      <c r="O288" s="169"/>
      <c r="P288" s="169"/>
    </row>
    <row r="289" spans="12:16" s="188" customFormat="1" ht="30.6" customHeight="1">
      <c r="L289" s="169"/>
      <c r="M289" s="169"/>
      <c r="N289" s="169"/>
      <c r="O289" s="169"/>
      <c r="P289" s="169"/>
    </row>
    <row r="290" spans="12:16" s="188" customFormat="1" ht="30.6" customHeight="1">
      <c r="L290" s="169"/>
      <c r="M290" s="169"/>
      <c r="N290" s="169"/>
      <c r="O290" s="169"/>
      <c r="P290" s="169"/>
    </row>
    <row r="291" spans="12:16" s="188" customFormat="1" ht="30.6" customHeight="1">
      <c r="L291" s="169"/>
      <c r="M291" s="169"/>
      <c r="N291" s="169"/>
      <c r="O291" s="169"/>
      <c r="P291" s="169"/>
    </row>
    <row r="292" spans="12:16" s="188" customFormat="1" ht="30.6" customHeight="1">
      <c r="L292" s="169"/>
      <c r="M292" s="169"/>
      <c r="N292" s="169"/>
      <c r="O292" s="169"/>
      <c r="P292" s="169"/>
    </row>
    <row r="293" spans="12:16" s="188" customFormat="1" ht="30.6" customHeight="1">
      <c r="L293" s="169"/>
      <c r="M293" s="169"/>
      <c r="N293" s="169"/>
      <c r="O293" s="169"/>
      <c r="P293" s="169"/>
    </row>
    <row r="294" spans="12:16" s="188" customFormat="1" ht="30.6" customHeight="1">
      <c r="L294" s="169"/>
      <c r="M294" s="169"/>
      <c r="N294" s="169"/>
      <c r="O294" s="169"/>
      <c r="P294" s="169"/>
    </row>
    <row r="295" spans="12:16" s="188" customFormat="1" ht="30.6" customHeight="1">
      <c r="L295" s="169"/>
      <c r="M295" s="169"/>
      <c r="N295" s="169"/>
      <c r="O295" s="169"/>
      <c r="P295" s="169"/>
    </row>
    <row r="296" spans="12:16" s="188" customFormat="1" ht="30.6" customHeight="1">
      <c r="L296" s="169"/>
      <c r="M296" s="169"/>
      <c r="N296" s="169"/>
      <c r="O296" s="169"/>
      <c r="P296" s="169"/>
    </row>
    <row r="297" spans="12:16" s="188" customFormat="1" ht="30.6" customHeight="1">
      <c r="L297" s="169"/>
      <c r="M297" s="169"/>
      <c r="N297" s="169"/>
      <c r="O297" s="169"/>
      <c r="P297" s="169"/>
    </row>
    <row r="298" spans="12:16" s="188" customFormat="1" ht="30.6" customHeight="1">
      <c r="L298" s="169"/>
      <c r="M298" s="169"/>
      <c r="N298" s="169"/>
      <c r="O298" s="169"/>
      <c r="P298" s="169"/>
    </row>
    <row r="299" spans="12:16" s="188" customFormat="1" ht="30.6" customHeight="1">
      <c r="L299" s="169"/>
      <c r="M299" s="169"/>
      <c r="N299" s="169"/>
      <c r="O299" s="169"/>
      <c r="P299" s="169"/>
    </row>
    <row r="300" spans="12:16" s="188" customFormat="1" ht="30.6" customHeight="1">
      <c r="L300" s="169"/>
      <c r="M300" s="169"/>
      <c r="N300" s="169"/>
      <c r="O300" s="169"/>
      <c r="P300" s="169"/>
    </row>
    <row r="301" spans="12:16" s="188" customFormat="1" ht="30.6" customHeight="1">
      <c r="L301" s="169"/>
      <c r="M301" s="169"/>
      <c r="N301" s="169"/>
      <c r="O301" s="169"/>
      <c r="P301" s="169"/>
    </row>
    <row r="302" spans="12:16" s="188" customFormat="1" ht="30.6" customHeight="1">
      <c r="L302" s="169"/>
      <c r="M302" s="169"/>
      <c r="N302" s="169"/>
      <c r="O302" s="169"/>
      <c r="P302" s="169"/>
    </row>
    <row r="303" spans="12:16" s="188" customFormat="1" ht="30.6" customHeight="1">
      <c r="L303" s="169"/>
      <c r="M303" s="169"/>
      <c r="N303" s="169"/>
      <c r="O303" s="169"/>
      <c r="P303" s="169"/>
    </row>
    <row r="304" spans="12:16" s="188" customFormat="1" ht="30.6" customHeight="1">
      <c r="L304" s="169"/>
      <c r="M304" s="169"/>
      <c r="N304" s="169"/>
      <c r="O304" s="169"/>
      <c r="P304" s="169"/>
    </row>
    <row r="305" spans="12:16" s="188" customFormat="1" ht="30.6" customHeight="1">
      <c r="L305" s="169"/>
      <c r="M305" s="169"/>
      <c r="N305" s="169"/>
      <c r="O305" s="169"/>
      <c r="P305" s="169"/>
    </row>
    <row r="306" spans="12:16" s="188" customFormat="1" ht="30.6" customHeight="1">
      <c r="L306" s="169"/>
      <c r="M306" s="169"/>
      <c r="N306" s="169"/>
      <c r="O306" s="169"/>
      <c r="P306" s="169"/>
    </row>
    <row r="307" spans="12:16" s="188" customFormat="1" ht="30.6" customHeight="1">
      <c r="L307" s="169"/>
      <c r="M307" s="169"/>
      <c r="N307" s="169"/>
      <c r="O307" s="169"/>
      <c r="P307" s="169"/>
    </row>
    <row r="308" spans="12:16" s="188" customFormat="1" ht="30.6" customHeight="1">
      <c r="L308" s="169"/>
      <c r="M308" s="169"/>
      <c r="N308" s="169"/>
      <c r="O308" s="169"/>
      <c r="P308" s="169"/>
    </row>
    <row r="309" spans="12:16" s="188" customFormat="1" ht="30.6" customHeight="1">
      <c r="L309" s="169"/>
      <c r="M309" s="169"/>
      <c r="N309" s="169"/>
      <c r="O309" s="169"/>
      <c r="P309" s="169"/>
    </row>
    <row r="310" spans="12:16" s="188" customFormat="1" ht="30.6" customHeight="1">
      <c r="L310" s="169"/>
      <c r="M310" s="169"/>
      <c r="N310" s="169"/>
      <c r="O310" s="169"/>
      <c r="P310" s="169"/>
    </row>
    <row r="311" spans="12:16" s="188" customFormat="1" ht="30.6" customHeight="1">
      <c r="L311" s="169"/>
      <c r="M311" s="169"/>
      <c r="N311" s="169"/>
      <c r="O311" s="169"/>
      <c r="P311" s="169"/>
    </row>
    <row r="312" spans="12:16" s="188" customFormat="1" ht="30.6" customHeight="1">
      <c r="L312" s="169"/>
      <c r="M312" s="169"/>
      <c r="N312" s="169"/>
      <c r="O312" s="169"/>
      <c r="P312" s="169"/>
    </row>
    <row r="313" spans="12:16" s="188" customFormat="1" ht="30.6" customHeight="1">
      <c r="L313" s="169"/>
      <c r="M313" s="169"/>
      <c r="N313" s="169"/>
      <c r="O313" s="169"/>
      <c r="P313" s="169"/>
    </row>
    <row r="314" spans="12:16" s="188" customFormat="1" ht="30.6" customHeight="1">
      <c r="L314" s="169"/>
      <c r="M314" s="169"/>
      <c r="N314" s="169"/>
      <c r="O314" s="169"/>
      <c r="P314" s="169"/>
    </row>
    <row r="315" spans="12:16" s="188" customFormat="1" ht="30.6" customHeight="1">
      <c r="L315" s="169"/>
      <c r="M315" s="169"/>
      <c r="N315" s="169"/>
      <c r="O315" s="169"/>
      <c r="P315" s="169"/>
    </row>
    <row r="316" spans="12:16" s="188" customFormat="1" ht="30.6" customHeight="1">
      <c r="L316" s="169"/>
      <c r="M316" s="169"/>
      <c r="N316" s="169"/>
      <c r="O316" s="169"/>
      <c r="P316" s="169"/>
    </row>
    <row r="317" spans="12:16" s="188" customFormat="1" ht="30.6" customHeight="1">
      <c r="L317" s="169"/>
      <c r="M317" s="169"/>
      <c r="N317" s="169"/>
      <c r="O317" s="169"/>
      <c r="P317" s="169"/>
    </row>
    <row r="318" spans="12:16" s="188" customFormat="1" ht="30.6" customHeight="1">
      <c r="L318" s="169"/>
      <c r="M318" s="169"/>
      <c r="N318" s="169"/>
      <c r="O318" s="169"/>
      <c r="P318" s="169"/>
    </row>
    <row r="319" spans="12:16" s="188" customFormat="1" ht="30.6" customHeight="1">
      <c r="L319" s="169"/>
      <c r="M319" s="169"/>
      <c r="N319" s="169"/>
      <c r="O319" s="169"/>
      <c r="P319" s="169"/>
    </row>
    <row r="320" spans="12:16" s="188" customFormat="1" ht="30.6" customHeight="1">
      <c r="L320" s="169"/>
      <c r="M320" s="169"/>
      <c r="N320" s="169"/>
      <c r="O320" s="169"/>
      <c r="P320" s="169"/>
    </row>
    <row r="321" spans="12:16" s="188" customFormat="1" ht="30.6" customHeight="1">
      <c r="L321" s="169"/>
      <c r="M321" s="169"/>
      <c r="N321" s="169"/>
      <c r="O321" s="169"/>
      <c r="P321" s="169"/>
    </row>
    <row r="322" spans="12:16" s="188" customFormat="1" ht="30.6" customHeight="1">
      <c r="L322" s="169"/>
      <c r="M322" s="169"/>
      <c r="N322" s="169"/>
      <c r="O322" s="169"/>
      <c r="P322" s="169"/>
    </row>
    <row r="323" spans="12:16" s="188" customFormat="1" ht="30.6" customHeight="1">
      <c r="L323" s="169"/>
      <c r="M323" s="169"/>
      <c r="N323" s="169"/>
      <c r="O323" s="169"/>
      <c r="P323" s="169"/>
    </row>
    <row r="324" spans="12:16" s="188" customFormat="1" ht="30.6" customHeight="1">
      <c r="L324" s="169"/>
      <c r="M324" s="169"/>
      <c r="N324" s="169"/>
      <c r="O324" s="169"/>
      <c r="P324" s="169"/>
    </row>
    <row r="325" spans="12:16" s="188" customFormat="1" ht="30.6" customHeight="1">
      <c r="L325" s="169"/>
      <c r="M325" s="169"/>
      <c r="N325" s="169"/>
      <c r="O325" s="169"/>
      <c r="P325" s="169"/>
    </row>
    <row r="326" spans="12:16" s="188" customFormat="1" ht="30.6" customHeight="1">
      <c r="L326" s="169"/>
      <c r="M326" s="169"/>
      <c r="N326" s="169"/>
      <c r="O326" s="169"/>
      <c r="P326" s="169"/>
    </row>
    <row r="327" spans="12:16" s="188" customFormat="1" ht="30.6" customHeight="1">
      <c r="L327" s="169"/>
      <c r="M327" s="169"/>
      <c r="N327" s="169"/>
      <c r="O327" s="169"/>
      <c r="P327" s="169"/>
    </row>
    <row r="328" spans="12:16" s="188" customFormat="1" ht="30.6" customHeight="1">
      <c r="L328" s="169"/>
      <c r="M328" s="169"/>
      <c r="N328" s="169"/>
      <c r="O328" s="169"/>
      <c r="P328" s="169"/>
    </row>
    <row r="329" spans="12:16" s="188" customFormat="1" ht="30.6" customHeight="1">
      <c r="L329" s="169"/>
      <c r="M329" s="169"/>
      <c r="N329" s="169"/>
      <c r="O329" s="169"/>
      <c r="P329" s="169"/>
    </row>
    <row r="330" spans="12:16" s="188" customFormat="1" ht="30.6" customHeight="1">
      <c r="L330" s="169"/>
      <c r="M330" s="169"/>
      <c r="N330" s="169"/>
      <c r="O330" s="169"/>
      <c r="P330" s="169"/>
    </row>
    <row r="331" spans="12:16" s="188" customFormat="1" ht="30.6" customHeight="1">
      <c r="L331" s="169"/>
      <c r="M331" s="169"/>
      <c r="N331" s="169"/>
      <c r="O331" s="169"/>
      <c r="P331" s="169"/>
    </row>
    <row r="332" spans="12:16" s="188" customFormat="1" ht="30.6" customHeight="1">
      <c r="L332" s="169"/>
      <c r="M332" s="169"/>
      <c r="N332" s="169"/>
      <c r="O332" s="169"/>
      <c r="P332" s="169"/>
    </row>
    <row r="333" spans="12:16" s="188" customFormat="1" ht="30.6" customHeight="1">
      <c r="L333" s="169"/>
      <c r="M333" s="169"/>
      <c r="N333" s="169"/>
      <c r="O333" s="169"/>
      <c r="P333" s="169"/>
    </row>
    <row r="334" spans="12:16" s="188" customFormat="1" ht="30.6" customHeight="1">
      <c r="L334" s="169"/>
      <c r="M334" s="169"/>
      <c r="N334" s="169"/>
      <c r="O334" s="169"/>
      <c r="P334" s="169"/>
    </row>
    <row r="335" spans="12:16" s="188" customFormat="1" ht="30.6" customHeight="1">
      <c r="L335" s="169"/>
      <c r="M335" s="169"/>
      <c r="N335" s="169"/>
      <c r="O335" s="169"/>
      <c r="P335" s="169"/>
    </row>
    <row r="336" spans="12:16" s="188" customFormat="1" ht="30.6" customHeight="1">
      <c r="L336" s="169"/>
      <c r="M336" s="169"/>
      <c r="N336" s="169"/>
      <c r="O336" s="169"/>
      <c r="P336" s="169"/>
    </row>
    <row r="337" spans="12:16" s="188" customFormat="1" ht="30.6" customHeight="1">
      <c r="L337" s="169"/>
      <c r="M337" s="169"/>
      <c r="N337" s="169"/>
      <c r="O337" s="169"/>
      <c r="P337" s="169"/>
    </row>
    <row r="338" spans="12:16" s="188" customFormat="1" ht="30.6" customHeight="1">
      <c r="L338" s="169"/>
      <c r="M338" s="169"/>
      <c r="N338" s="169"/>
      <c r="O338" s="169"/>
      <c r="P338" s="169"/>
    </row>
    <row r="339" spans="12:16" s="188" customFormat="1" ht="30.6" customHeight="1">
      <c r="L339" s="169"/>
      <c r="M339" s="169"/>
      <c r="N339" s="169"/>
      <c r="O339" s="169"/>
      <c r="P339" s="169"/>
    </row>
    <row r="340" spans="12:16" s="188" customFormat="1" ht="30.6" customHeight="1">
      <c r="L340" s="169"/>
      <c r="M340" s="169"/>
      <c r="N340" s="169"/>
      <c r="O340" s="169"/>
      <c r="P340" s="169"/>
    </row>
    <row r="341" spans="12:16" s="188" customFormat="1" ht="30.6" customHeight="1">
      <c r="L341" s="169"/>
      <c r="M341" s="169"/>
      <c r="N341" s="169"/>
      <c r="O341" s="169"/>
      <c r="P341" s="169"/>
    </row>
    <row r="342" spans="12:16" s="188" customFormat="1" ht="30.6" customHeight="1">
      <c r="L342" s="169"/>
      <c r="M342" s="169"/>
      <c r="N342" s="169"/>
      <c r="O342" s="169"/>
      <c r="P342" s="169"/>
    </row>
    <row r="343" spans="12:16" s="188" customFormat="1" ht="30.6" customHeight="1">
      <c r="L343" s="169"/>
      <c r="M343" s="169"/>
      <c r="N343" s="169"/>
      <c r="O343" s="169"/>
      <c r="P343" s="169"/>
    </row>
    <row r="344" spans="12:16" s="188" customFormat="1" ht="30.6" customHeight="1">
      <c r="L344" s="169"/>
      <c r="M344" s="169"/>
      <c r="N344" s="169"/>
      <c r="O344" s="169"/>
      <c r="P344" s="169"/>
    </row>
    <row r="345" spans="12:16" s="188" customFormat="1" ht="30.6" customHeight="1">
      <c r="L345" s="169"/>
      <c r="M345" s="169"/>
      <c r="N345" s="169"/>
      <c r="O345" s="169"/>
      <c r="P345" s="169"/>
    </row>
    <row r="346" spans="12:16" s="188" customFormat="1" ht="30.6" customHeight="1">
      <c r="L346" s="169"/>
      <c r="M346" s="169"/>
      <c r="N346" s="169"/>
      <c r="O346" s="169"/>
      <c r="P346" s="169"/>
    </row>
    <row r="347" spans="12:16" s="188" customFormat="1" ht="30.6" customHeight="1">
      <c r="L347" s="169"/>
      <c r="M347" s="169"/>
      <c r="N347" s="169"/>
      <c r="O347" s="169"/>
      <c r="P347" s="169"/>
    </row>
    <row r="348" spans="12:16" s="188" customFormat="1" ht="30.6" customHeight="1">
      <c r="L348" s="169"/>
      <c r="M348" s="169"/>
      <c r="N348" s="169"/>
      <c r="O348" s="169"/>
      <c r="P348" s="169"/>
    </row>
    <row r="349" spans="12:16" s="188" customFormat="1" ht="30.6" customHeight="1">
      <c r="L349" s="169"/>
      <c r="M349" s="169"/>
      <c r="N349" s="169"/>
      <c r="O349" s="169"/>
      <c r="P349" s="169"/>
    </row>
    <row r="350" spans="12:16" s="188" customFormat="1" ht="30.6" customHeight="1">
      <c r="L350" s="169"/>
      <c r="M350" s="169"/>
      <c r="N350" s="169"/>
      <c r="O350" s="169"/>
      <c r="P350" s="169"/>
    </row>
    <row r="351" spans="12:16" s="188" customFormat="1" ht="30.6" customHeight="1">
      <c r="L351" s="169"/>
      <c r="M351" s="169"/>
      <c r="N351" s="169"/>
      <c r="O351" s="169"/>
      <c r="P351" s="169"/>
    </row>
    <row r="352" spans="12:16" s="188" customFormat="1" ht="30.6" customHeight="1">
      <c r="L352" s="169"/>
      <c r="M352" s="169"/>
      <c r="N352" s="169"/>
      <c r="O352" s="169"/>
      <c r="P352" s="169"/>
    </row>
    <row r="353" spans="12:16" s="188" customFormat="1" ht="30.6" customHeight="1">
      <c r="L353" s="169"/>
      <c r="M353" s="169"/>
      <c r="N353" s="169"/>
      <c r="O353" s="169"/>
      <c r="P353" s="169"/>
    </row>
    <row r="354" spans="12:16" s="188" customFormat="1" ht="30.6" customHeight="1">
      <c r="L354" s="169"/>
      <c r="M354" s="169"/>
      <c r="N354" s="169"/>
      <c r="O354" s="169"/>
      <c r="P354" s="169"/>
    </row>
    <row r="355" spans="12:16" s="188" customFormat="1" ht="30.6" customHeight="1">
      <c r="L355" s="169"/>
      <c r="M355" s="169"/>
      <c r="N355" s="169"/>
      <c r="O355" s="169"/>
      <c r="P355" s="169"/>
    </row>
    <row r="356" spans="12:16" s="188" customFormat="1" ht="30.6" customHeight="1">
      <c r="L356" s="169"/>
      <c r="M356" s="169"/>
      <c r="N356" s="169"/>
      <c r="O356" s="169"/>
      <c r="P356" s="169"/>
    </row>
    <row r="357" spans="12:16" s="188" customFormat="1" ht="30.6" customHeight="1">
      <c r="L357" s="169"/>
      <c r="M357" s="169"/>
      <c r="N357" s="169"/>
      <c r="O357" s="169"/>
      <c r="P357" s="169"/>
    </row>
    <row r="358" spans="12:16" s="188" customFormat="1" ht="30.6" customHeight="1">
      <c r="L358" s="169"/>
      <c r="M358" s="169"/>
      <c r="N358" s="169"/>
      <c r="O358" s="169"/>
      <c r="P358" s="169"/>
    </row>
    <row r="359" spans="12:16" s="188" customFormat="1" ht="30.6" customHeight="1">
      <c r="L359" s="169"/>
      <c r="M359" s="169"/>
      <c r="N359" s="169"/>
      <c r="O359" s="169"/>
      <c r="P359" s="169"/>
    </row>
    <row r="360" spans="12:16" s="188" customFormat="1" ht="30.6" customHeight="1">
      <c r="L360" s="169"/>
      <c r="M360" s="169"/>
      <c r="N360" s="169"/>
      <c r="O360" s="169"/>
      <c r="P360" s="169"/>
    </row>
    <row r="361" spans="12:16" s="188" customFormat="1" ht="30.6" customHeight="1">
      <c r="L361" s="169"/>
      <c r="M361" s="169"/>
      <c r="N361" s="169"/>
      <c r="O361" s="169"/>
      <c r="P361" s="169"/>
    </row>
    <row r="362" spans="12:16" s="188" customFormat="1" ht="30.6" customHeight="1">
      <c r="L362" s="169"/>
      <c r="M362" s="169"/>
      <c r="N362" s="169"/>
      <c r="O362" s="169"/>
      <c r="P362" s="169"/>
    </row>
    <row r="363" spans="12:16" s="188" customFormat="1" ht="30.6" customHeight="1">
      <c r="L363" s="169"/>
      <c r="M363" s="169"/>
      <c r="N363" s="169"/>
      <c r="O363" s="169"/>
      <c r="P363" s="169"/>
    </row>
    <row r="364" spans="12:16" s="188" customFormat="1" ht="30.6" customHeight="1">
      <c r="L364" s="169"/>
      <c r="M364" s="169"/>
      <c r="N364" s="169"/>
      <c r="O364" s="169"/>
      <c r="P364" s="169"/>
    </row>
    <row r="365" spans="12:16" s="188" customFormat="1" ht="30.6" customHeight="1">
      <c r="L365" s="169"/>
      <c r="M365" s="169"/>
      <c r="N365" s="169"/>
      <c r="O365" s="169"/>
      <c r="P365" s="169"/>
    </row>
    <row r="366" spans="12:16" s="188" customFormat="1" ht="30.6" customHeight="1">
      <c r="L366" s="169"/>
      <c r="M366" s="169"/>
      <c r="N366" s="169"/>
      <c r="O366" s="169"/>
      <c r="P366" s="169"/>
    </row>
    <row r="367" spans="12:16" s="188" customFormat="1" ht="30.6" customHeight="1">
      <c r="L367" s="169"/>
      <c r="M367" s="169"/>
      <c r="N367" s="169"/>
      <c r="O367" s="169"/>
      <c r="P367" s="169"/>
    </row>
    <row r="368" spans="12:16" s="188" customFormat="1" ht="30.6" customHeight="1">
      <c r="L368" s="169"/>
      <c r="M368" s="169"/>
      <c r="N368" s="169"/>
      <c r="O368" s="169"/>
      <c r="P368" s="169"/>
    </row>
    <row r="369" spans="12:16" s="188" customFormat="1" ht="30.6" customHeight="1">
      <c r="L369" s="169"/>
      <c r="M369" s="169"/>
      <c r="N369" s="169"/>
      <c r="O369" s="169"/>
      <c r="P369" s="169"/>
    </row>
    <row r="370" spans="12:16" s="188" customFormat="1" ht="30.6" customHeight="1">
      <c r="L370" s="169"/>
      <c r="M370" s="169"/>
      <c r="N370" s="169"/>
      <c r="O370" s="169"/>
      <c r="P370" s="169"/>
    </row>
    <row r="371" spans="12:16" s="188" customFormat="1" ht="30.6" customHeight="1">
      <c r="L371" s="169"/>
      <c r="M371" s="169"/>
      <c r="N371" s="169"/>
      <c r="O371" s="169"/>
      <c r="P371" s="169"/>
    </row>
    <row r="372" spans="12:16" s="188" customFormat="1" ht="30.6" customHeight="1">
      <c r="L372" s="169"/>
      <c r="M372" s="169"/>
      <c r="N372" s="169"/>
      <c r="O372" s="169"/>
      <c r="P372" s="169"/>
    </row>
    <row r="373" spans="12:16" s="188" customFormat="1" ht="30.6" customHeight="1">
      <c r="L373" s="169"/>
      <c r="M373" s="169"/>
      <c r="N373" s="169"/>
      <c r="O373" s="169"/>
      <c r="P373" s="169"/>
    </row>
    <row r="374" spans="12:16" s="188" customFormat="1" ht="30.6" customHeight="1">
      <c r="L374" s="169"/>
      <c r="M374" s="169"/>
      <c r="N374" s="169"/>
      <c r="O374" s="169"/>
      <c r="P374" s="169"/>
    </row>
    <row r="375" spans="12:16" s="188" customFormat="1" ht="30.6" customHeight="1">
      <c r="L375" s="169"/>
      <c r="M375" s="169"/>
      <c r="N375" s="169"/>
      <c r="O375" s="169"/>
      <c r="P375" s="169"/>
    </row>
    <row r="376" spans="12:16" s="188" customFormat="1" ht="30.6" customHeight="1">
      <c r="L376" s="169"/>
      <c r="M376" s="169"/>
      <c r="N376" s="169"/>
      <c r="O376" s="169"/>
      <c r="P376" s="169"/>
    </row>
    <row r="377" spans="12:16" s="188" customFormat="1" ht="30.6" customHeight="1">
      <c r="L377" s="169"/>
      <c r="M377" s="169"/>
      <c r="N377" s="169"/>
      <c r="O377" s="169"/>
      <c r="P377" s="169"/>
    </row>
    <row r="378" spans="12:16" s="188" customFormat="1" ht="30.6" customHeight="1">
      <c r="L378" s="169"/>
      <c r="M378" s="169"/>
      <c r="N378" s="169"/>
      <c r="O378" s="169"/>
      <c r="P378" s="169"/>
    </row>
    <row r="379" spans="12:16" s="188" customFormat="1" ht="30.6" customHeight="1">
      <c r="L379" s="169"/>
      <c r="M379" s="169"/>
      <c r="N379" s="169"/>
      <c r="O379" s="169"/>
      <c r="P379" s="169"/>
    </row>
    <row r="380" spans="12:16" s="188" customFormat="1" ht="30.6" customHeight="1">
      <c r="L380" s="169"/>
      <c r="M380" s="169"/>
      <c r="N380" s="169"/>
      <c r="O380" s="169"/>
      <c r="P380" s="169"/>
    </row>
    <row r="381" spans="12:16" s="188" customFormat="1" ht="30.6" customHeight="1">
      <c r="L381" s="169"/>
      <c r="M381" s="169"/>
      <c r="N381" s="169"/>
      <c r="O381" s="169"/>
      <c r="P381" s="169"/>
    </row>
    <row r="382" spans="12:16" s="188" customFormat="1" ht="30.6" customHeight="1">
      <c r="L382" s="169"/>
      <c r="M382" s="169"/>
      <c r="N382" s="169"/>
      <c r="O382" s="169"/>
      <c r="P382" s="169"/>
    </row>
    <row r="383" spans="12:16" s="188" customFormat="1" ht="30.6" customHeight="1">
      <c r="L383" s="169"/>
      <c r="M383" s="169"/>
      <c r="N383" s="169"/>
      <c r="O383" s="169"/>
      <c r="P383" s="169"/>
    </row>
    <row r="384" spans="12:16" s="188" customFormat="1" ht="30.6" customHeight="1">
      <c r="L384" s="169"/>
      <c r="M384" s="169"/>
      <c r="N384" s="169"/>
      <c r="O384" s="169"/>
      <c r="P384" s="169"/>
    </row>
    <row r="385" spans="12:16" s="188" customFormat="1" ht="30.6" customHeight="1">
      <c r="L385" s="169"/>
      <c r="M385" s="169"/>
      <c r="N385" s="169"/>
      <c r="O385" s="169"/>
      <c r="P385" s="169"/>
    </row>
    <row r="386" spans="12:16" s="188" customFormat="1" ht="30.6" customHeight="1">
      <c r="L386" s="169"/>
      <c r="M386" s="169"/>
      <c r="N386" s="169"/>
      <c r="O386" s="169"/>
      <c r="P386" s="169"/>
    </row>
    <row r="387" spans="12:16" s="188" customFormat="1" ht="30.6" customHeight="1">
      <c r="L387" s="169"/>
      <c r="M387" s="169"/>
      <c r="N387" s="169"/>
      <c r="O387" s="169"/>
      <c r="P387" s="169"/>
    </row>
    <row r="388" spans="12:16" s="188" customFormat="1" ht="30.6" customHeight="1">
      <c r="L388" s="169"/>
      <c r="M388" s="169"/>
      <c r="N388" s="169"/>
      <c r="O388" s="169"/>
      <c r="P388" s="169"/>
    </row>
    <row r="389" spans="12:16" s="188" customFormat="1" ht="30.6" customHeight="1">
      <c r="L389" s="169"/>
      <c r="M389" s="169"/>
      <c r="N389" s="169"/>
      <c r="O389" s="169"/>
      <c r="P389" s="169"/>
    </row>
    <row r="390" spans="12:16" s="188" customFormat="1" ht="30.6" customHeight="1">
      <c r="L390" s="169"/>
      <c r="M390" s="169"/>
      <c r="N390" s="169"/>
      <c r="O390" s="169"/>
      <c r="P390" s="169"/>
    </row>
    <row r="391" spans="12:16" s="188" customFormat="1" ht="30.6" customHeight="1">
      <c r="L391" s="169"/>
      <c r="M391" s="169"/>
      <c r="N391" s="169"/>
      <c r="O391" s="169"/>
      <c r="P391" s="169"/>
    </row>
    <row r="392" spans="12:16" s="188" customFormat="1" ht="30.6" customHeight="1">
      <c r="L392" s="169"/>
      <c r="M392" s="169"/>
      <c r="N392" s="169"/>
      <c r="O392" s="169"/>
      <c r="P392" s="169"/>
    </row>
    <row r="393" spans="12:16" s="188" customFormat="1" ht="30.6" customHeight="1">
      <c r="L393" s="169"/>
      <c r="M393" s="169"/>
      <c r="N393" s="169"/>
      <c r="O393" s="169"/>
      <c r="P393" s="169"/>
    </row>
    <row r="394" spans="12:16" s="188" customFormat="1" ht="30.6" customHeight="1">
      <c r="L394" s="169"/>
      <c r="M394" s="169"/>
      <c r="N394" s="169"/>
      <c r="O394" s="169"/>
      <c r="P394" s="169"/>
    </row>
    <row r="395" spans="12:16" s="188" customFormat="1" ht="30.6" customHeight="1">
      <c r="L395" s="169"/>
      <c r="M395" s="169"/>
      <c r="N395" s="169"/>
      <c r="O395" s="169"/>
      <c r="P395" s="169"/>
    </row>
    <row r="396" spans="12:16" s="188" customFormat="1" ht="30.6" customHeight="1">
      <c r="L396" s="169"/>
      <c r="M396" s="169"/>
      <c r="N396" s="169"/>
      <c r="O396" s="169"/>
      <c r="P396" s="169"/>
    </row>
    <row r="397" spans="12:16" s="188" customFormat="1" ht="30.6" customHeight="1">
      <c r="L397" s="169"/>
      <c r="M397" s="169"/>
      <c r="N397" s="169"/>
      <c r="O397" s="169"/>
      <c r="P397" s="169"/>
    </row>
    <row r="398" spans="12:16" s="188" customFormat="1" ht="30.6" customHeight="1">
      <c r="L398" s="169"/>
      <c r="M398" s="169"/>
      <c r="N398" s="169"/>
      <c r="O398" s="169"/>
      <c r="P398" s="169"/>
    </row>
    <row r="399" spans="12:16" s="188" customFormat="1" ht="30.6" customHeight="1">
      <c r="L399" s="169"/>
      <c r="M399" s="169"/>
      <c r="N399" s="169"/>
      <c r="O399" s="169"/>
      <c r="P399" s="169"/>
    </row>
    <row r="400" spans="12:16" s="188" customFormat="1" ht="30.6" customHeight="1">
      <c r="L400" s="169"/>
      <c r="M400" s="169"/>
      <c r="N400" s="169"/>
      <c r="O400" s="169"/>
      <c r="P400" s="169"/>
    </row>
    <row r="401" spans="12:16" s="188" customFormat="1" ht="30.6" customHeight="1">
      <c r="L401" s="169"/>
      <c r="M401" s="169"/>
      <c r="N401" s="169"/>
      <c r="O401" s="169"/>
      <c r="P401" s="169"/>
    </row>
    <row r="402" spans="12:16" s="188" customFormat="1" ht="30.6" customHeight="1">
      <c r="L402" s="169"/>
      <c r="M402" s="169"/>
      <c r="N402" s="169"/>
      <c r="O402" s="169"/>
      <c r="P402" s="169"/>
    </row>
    <row r="403" spans="12:16" s="188" customFormat="1" ht="30.6" customHeight="1">
      <c r="L403" s="169"/>
      <c r="M403" s="169"/>
      <c r="N403" s="169"/>
      <c r="O403" s="169"/>
      <c r="P403" s="169"/>
    </row>
    <row r="404" spans="12:16" s="188" customFormat="1" ht="30.6" customHeight="1">
      <c r="L404" s="169"/>
      <c r="M404" s="169"/>
      <c r="N404" s="169"/>
      <c r="O404" s="169"/>
      <c r="P404" s="169"/>
    </row>
    <row r="405" spans="12:16" s="188" customFormat="1" ht="30.6" customHeight="1">
      <c r="L405" s="169"/>
      <c r="M405" s="169"/>
      <c r="N405" s="169"/>
      <c r="O405" s="169"/>
      <c r="P405" s="169"/>
    </row>
    <row r="406" spans="12:16" s="188" customFormat="1" ht="30.6" customHeight="1">
      <c r="L406" s="169"/>
      <c r="M406" s="169"/>
      <c r="N406" s="169"/>
      <c r="O406" s="169"/>
      <c r="P406" s="169"/>
    </row>
    <row r="407" spans="12:16" s="188" customFormat="1" ht="30.6" customHeight="1">
      <c r="L407" s="169"/>
      <c r="M407" s="169"/>
      <c r="N407" s="169"/>
      <c r="O407" s="169"/>
      <c r="P407" s="169"/>
    </row>
    <row r="408" spans="12:16" s="188" customFormat="1" ht="30.6" customHeight="1">
      <c r="L408" s="169"/>
      <c r="M408" s="169"/>
      <c r="N408" s="169"/>
      <c r="O408" s="169"/>
      <c r="P408" s="169"/>
    </row>
    <row r="409" spans="12:16" s="188" customFormat="1" ht="30.6" customHeight="1">
      <c r="L409" s="169"/>
      <c r="M409" s="169"/>
      <c r="N409" s="169"/>
      <c r="O409" s="169"/>
      <c r="P409" s="169"/>
    </row>
    <row r="410" spans="12:16" s="188" customFormat="1" ht="30.6" customHeight="1">
      <c r="L410" s="169"/>
      <c r="M410" s="169"/>
      <c r="N410" s="169"/>
      <c r="O410" s="169"/>
      <c r="P410" s="169"/>
    </row>
    <row r="411" spans="12:16" s="188" customFormat="1" ht="30.6" customHeight="1">
      <c r="L411" s="169"/>
      <c r="M411" s="169"/>
      <c r="N411" s="169"/>
      <c r="O411" s="169"/>
      <c r="P411" s="169"/>
    </row>
    <row r="412" spans="12:16" s="188" customFormat="1" ht="30.6" customHeight="1">
      <c r="L412" s="169"/>
      <c r="M412" s="169"/>
      <c r="N412" s="169"/>
      <c r="O412" s="169"/>
      <c r="P412" s="169"/>
    </row>
    <row r="413" spans="12:16" s="188" customFormat="1" ht="30.6" customHeight="1">
      <c r="L413" s="169"/>
      <c r="M413" s="169"/>
      <c r="N413" s="169"/>
      <c r="O413" s="169"/>
      <c r="P413" s="169"/>
    </row>
    <row r="414" spans="12:16" s="188" customFormat="1" ht="30.6" customHeight="1">
      <c r="L414" s="169"/>
      <c r="M414" s="169"/>
      <c r="N414" s="169"/>
      <c r="O414" s="169"/>
      <c r="P414" s="169"/>
    </row>
    <row r="415" spans="12:16" s="188" customFormat="1" ht="30.6" customHeight="1">
      <c r="L415" s="169"/>
      <c r="M415" s="169"/>
      <c r="N415" s="169"/>
      <c r="O415" s="169"/>
      <c r="P415" s="169"/>
    </row>
    <row r="416" spans="12:16" s="188" customFormat="1" ht="30.6" customHeight="1">
      <c r="L416" s="169"/>
      <c r="M416" s="169"/>
      <c r="N416" s="169"/>
      <c r="O416" s="169"/>
      <c r="P416" s="169"/>
    </row>
    <row r="417" spans="12:16" s="188" customFormat="1" ht="30.6" customHeight="1">
      <c r="L417" s="169"/>
      <c r="M417" s="169"/>
      <c r="N417" s="169"/>
      <c r="O417" s="169"/>
      <c r="P417" s="169"/>
    </row>
    <row r="418" spans="12:16" s="188" customFormat="1" ht="30.6" customHeight="1">
      <c r="L418" s="169"/>
      <c r="M418" s="169"/>
      <c r="N418" s="169"/>
      <c r="O418" s="169"/>
      <c r="P418" s="169"/>
    </row>
    <row r="419" spans="12:16" s="188" customFormat="1" ht="30.6" customHeight="1">
      <c r="L419" s="169"/>
      <c r="M419" s="169"/>
      <c r="N419" s="169"/>
      <c r="O419" s="169"/>
      <c r="P419" s="169"/>
    </row>
    <row r="420" spans="12:16" s="188" customFormat="1" ht="30.6" customHeight="1">
      <c r="L420" s="169"/>
      <c r="M420" s="169"/>
      <c r="N420" s="169"/>
      <c r="O420" s="169"/>
      <c r="P420" s="169"/>
    </row>
    <row r="421" spans="12:16" s="188" customFormat="1" ht="30.6" customHeight="1">
      <c r="L421" s="169"/>
      <c r="M421" s="169"/>
      <c r="N421" s="169"/>
      <c r="O421" s="169"/>
      <c r="P421" s="169"/>
    </row>
    <row r="422" spans="12:16" s="188" customFormat="1" ht="30.6" customHeight="1">
      <c r="L422" s="169"/>
      <c r="M422" s="169"/>
      <c r="N422" s="169"/>
      <c r="O422" s="169"/>
      <c r="P422" s="169"/>
    </row>
    <row r="423" spans="12:16" s="188" customFormat="1" ht="30.6" customHeight="1">
      <c r="L423" s="169"/>
      <c r="M423" s="169"/>
      <c r="N423" s="169"/>
      <c r="O423" s="169"/>
      <c r="P423" s="169"/>
    </row>
    <row r="424" spans="12:16" s="188" customFormat="1" ht="30.6" customHeight="1">
      <c r="L424" s="169"/>
      <c r="M424" s="169"/>
      <c r="N424" s="169"/>
      <c r="O424" s="169"/>
      <c r="P424" s="169"/>
    </row>
    <row r="425" spans="12:16" s="188" customFormat="1" ht="30.6" customHeight="1">
      <c r="L425" s="169"/>
      <c r="M425" s="169"/>
      <c r="N425" s="169"/>
      <c r="O425" s="169"/>
      <c r="P425" s="169"/>
    </row>
    <row r="426" spans="12:16" s="188" customFormat="1" ht="30.6" customHeight="1">
      <c r="L426" s="169"/>
      <c r="M426" s="169"/>
      <c r="N426" s="169"/>
      <c r="O426" s="169"/>
      <c r="P426" s="169"/>
    </row>
    <row r="427" spans="12:16" s="188" customFormat="1" ht="30.6" customHeight="1">
      <c r="L427" s="169"/>
      <c r="M427" s="169"/>
      <c r="N427" s="169"/>
      <c r="O427" s="169"/>
      <c r="P427" s="169"/>
    </row>
    <row r="428" spans="12:16" s="188" customFormat="1" ht="30.6" customHeight="1">
      <c r="L428" s="169"/>
      <c r="M428" s="169"/>
      <c r="N428" s="169"/>
      <c r="O428" s="169"/>
      <c r="P428" s="169"/>
    </row>
    <row r="429" spans="12:16" s="188" customFormat="1" ht="30.6" customHeight="1">
      <c r="L429" s="169"/>
      <c r="M429" s="169"/>
      <c r="N429" s="169"/>
      <c r="O429" s="169"/>
      <c r="P429" s="169"/>
    </row>
    <row r="430" spans="12:16" s="188" customFormat="1" ht="30.6" customHeight="1">
      <c r="L430" s="169"/>
      <c r="M430" s="169"/>
      <c r="N430" s="169"/>
      <c r="O430" s="169"/>
      <c r="P430" s="169"/>
    </row>
    <row r="431" spans="12:16" s="188" customFormat="1" ht="30.6" customHeight="1">
      <c r="L431" s="169"/>
      <c r="M431" s="169"/>
      <c r="N431" s="169"/>
      <c r="O431" s="169"/>
      <c r="P431" s="169"/>
    </row>
    <row r="432" spans="12:16" s="188" customFormat="1" ht="30.6" customHeight="1">
      <c r="L432" s="169"/>
      <c r="M432" s="169"/>
      <c r="N432" s="169"/>
      <c r="O432" s="169"/>
      <c r="P432" s="169"/>
    </row>
    <row r="433" spans="12:16" s="188" customFormat="1" ht="30.6" customHeight="1">
      <c r="L433" s="169"/>
      <c r="M433" s="169"/>
      <c r="N433" s="169"/>
      <c r="O433" s="169"/>
      <c r="P433" s="169"/>
    </row>
    <row r="434" spans="12:16" s="188" customFormat="1" ht="30.6" customHeight="1">
      <c r="L434" s="169"/>
      <c r="M434" s="169"/>
      <c r="N434" s="169"/>
      <c r="O434" s="169"/>
      <c r="P434" s="169"/>
    </row>
    <row r="435" spans="12:16" s="188" customFormat="1" ht="30.6" customHeight="1">
      <c r="L435" s="169"/>
      <c r="M435" s="169"/>
      <c r="N435" s="169"/>
      <c r="O435" s="169"/>
      <c r="P435" s="169"/>
    </row>
    <row r="436" spans="12:16" s="188" customFormat="1" ht="30.6" customHeight="1">
      <c r="L436" s="169"/>
      <c r="M436" s="169"/>
      <c r="N436" s="169"/>
      <c r="O436" s="169"/>
      <c r="P436" s="169"/>
    </row>
    <row r="437" spans="12:16" s="188" customFormat="1" ht="30.6" customHeight="1">
      <c r="L437" s="169"/>
      <c r="M437" s="169"/>
      <c r="N437" s="169"/>
      <c r="O437" s="169"/>
      <c r="P437" s="169"/>
    </row>
    <row r="438" spans="12:16" s="188" customFormat="1" ht="30.6" customHeight="1">
      <c r="L438" s="169"/>
      <c r="M438" s="169"/>
      <c r="N438" s="169"/>
      <c r="O438" s="169"/>
      <c r="P438" s="169"/>
    </row>
    <row r="439" spans="12:16" s="188" customFormat="1" ht="30.6" customHeight="1">
      <c r="L439" s="169"/>
      <c r="M439" s="169"/>
      <c r="N439" s="169"/>
      <c r="O439" s="169"/>
      <c r="P439" s="169"/>
    </row>
    <row r="440" spans="12:16" s="188" customFormat="1" ht="30.6" customHeight="1">
      <c r="L440" s="169"/>
      <c r="M440" s="169"/>
      <c r="N440" s="169"/>
      <c r="O440" s="169"/>
      <c r="P440" s="169"/>
    </row>
    <row r="441" spans="12:16" s="188" customFormat="1" ht="30.6" customHeight="1">
      <c r="L441" s="169"/>
      <c r="M441" s="169"/>
      <c r="N441" s="169"/>
      <c r="O441" s="169"/>
      <c r="P441" s="169"/>
    </row>
    <row r="442" spans="12:16" s="188" customFormat="1" ht="30.6" customHeight="1">
      <c r="L442" s="169"/>
      <c r="M442" s="169"/>
      <c r="N442" s="169"/>
      <c r="O442" s="169"/>
      <c r="P442" s="169"/>
    </row>
    <row r="443" spans="12:16" s="188" customFormat="1" ht="30.6" customHeight="1">
      <c r="L443" s="169"/>
      <c r="M443" s="169"/>
      <c r="N443" s="169"/>
      <c r="O443" s="169"/>
      <c r="P443" s="169"/>
    </row>
    <row r="444" spans="12:16" s="188" customFormat="1" ht="30.6" customHeight="1">
      <c r="L444" s="169"/>
      <c r="M444" s="169"/>
      <c r="N444" s="169"/>
      <c r="O444" s="169"/>
      <c r="P444" s="169"/>
    </row>
    <row r="445" spans="12:16" s="188" customFormat="1" ht="30.6" customHeight="1">
      <c r="L445" s="169"/>
      <c r="M445" s="169"/>
      <c r="N445" s="169"/>
      <c r="O445" s="169"/>
      <c r="P445" s="169"/>
    </row>
    <row r="446" spans="12:16" s="188" customFormat="1" ht="30.6" customHeight="1">
      <c r="L446" s="169"/>
      <c r="M446" s="169"/>
      <c r="N446" s="169"/>
      <c r="O446" s="169"/>
      <c r="P446" s="169"/>
    </row>
    <row r="447" spans="12:16" s="188" customFormat="1" ht="30.6" customHeight="1">
      <c r="L447" s="169"/>
      <c r="M447" s="169"/>
      <c r="N447" s="169"/>
      <c r="O447" s="169"/>
      <c r="P447" s="169"/>
    </row>
    <row r="448" spans="12:16" s="188" customFormat="1" ht="30.6" customHeight="1">
      <c r="L448" s="169"/>
      <c r="M448" s="169"/>
      <c r="N448" s="169"/>
      <c r="O448" s="169"/>
      <c r="P448" s="169"/>
    </row>
    <row r="449" spans="12:16" s="188" customFormat="1" ht="30.6" customHeight="1">
      <c r="L449" s="169"/>
      <c r="M449" s="169"/>
      <c r="N449" s="169"/>
      <c r="O449" s="169"/>
      <c r="P449" s="169"/>
    </row>
    <row r="450" spans="12:16" s="188" customFormat="1" ht="30.6" customHeight="1">
      <c r="L450" s="169"/>
      <c r="M450" s="169"/>
      <c r="N450" s="169"/>
      <c r="O450" s="169"/>
      <c r="P450" s="169"/>
    </row>
    <row r="451" spans="12:16" s="188" customFormat="1" ht="30.6" customHeight="1">
      <c r="L451" s="169"/>
      <c r="M451" s="169"/>
      <c r="N451" s="169"/>
      <c r="O451" s="169"/>
      <c r="P451" s="169"/>
    </row>
    <row r="452" spans="12:16" s="188" customFormat="1" ht="30.6" customHeight="1">
      <c r="L452" s="169"/>
      <c r="M452" s="169"/>
      <c r="N452" s="169"/>
      <c r="O452" s="169"/>
      <c r="P452" s="169"/>
    </row>
    <row r="453" spans="12:16" s="188" customFormat="1" ht="30.6" customHeight="1">
      <c r="L453" s="169"/>
      <c r="M453" s="169"/>
      <c r="N453" s="169"/>
      <c r="O453" s="169"/>
      <c r="P453" s="169"/>
    </row>
    <row r="454" spans="12:16" s="188" customFormat="1" ht="30.6" customHeight="1">
      <c r="L454" s="169"/>
      <c r="M454" s="169"/>
      <c r="N454" s="169"/>
      <c r="O454" s="169"/>
      <c r="P454" s="169"/>
    </row>
    <row r="455" spans="12:16" s="188" customFormat="1" ht="30.6" customHeight="1">
      <c r="L455" s="169"/>
      <c r="M455" s="169"/>
      <c r="N455" s="169"/>
      <c r="O455" s="169"/>
      <c r="P455" s="169"/>
    </row>
    <row r="456" spans="12:16" s="188" customFormat="1" ht="30.6" customHeight="1">
      <c r="L456" s="169"/>
      <c r="M456" s="169"/>
      <c r="N456" s="169"/>
      <c r="O456" s="169"/>
      <c r="P456" s="169"/>
    </row>
    <row r="457" spans="12:16" s="188" customFormat="1" ht="30.6" customHeight="1">
      <c r="L457" s="169"/>
      <c r="M457" s="169"/>
      <c r="N457" s="169"/>
      <c r="O457" s="169"/>
      <c r="P457" s="169"/>
    </row>
    <row r="458" spans="12:16" s="188" customFormat="1" ht="30.6" customHeight="1">
      <c r="L458" s="169"/>
      <c r="M458" s="169"/>
      <c r="N458" s="169"/>
      <c r="O458" s="169"/>
      <c r="P458" s="169"/>
    </row>
    <row r="459" spans="12:16" s="188" customFormat="1" ht="30.6" customHeight="1">
      <c r="L459" s="169"/>
      <c r="M459" s="169"/>
      <c r="N459" s="169"/>
      <c r="O459" s="169"/>
      <c r="P459" s="169"/>
    </row>
    <row r="460" spans="12:16" s="188" customFormat="1" ht="30.6" customHeight="1">
      <c r="L460" s="169"/>
      <c r="M460" s="169"/>
      <c r="N460" s="169"/>
      <c r="O460" s="169"/>
      <c r="P460" s="169"/>
    </row>
    <row r="461" spans="12:16" s="188" customFormat="1" ht="30.6" customHeight="1">
      <c r="L461" s="169"/>
      <c r="M461" s="169"/>
      <c r="N461" s="169"/>
      <c r="O461" s="169"/>
      <c r="P461" s="169"/>
    </row>
    <row r="462" spans="12:16" s="188" customFormat="1" ht="30.6" customHeight="1">
      <c r="L462" s="169"/>
      <c r="M462" s="169"/>
      <c r="N462" s="169"/>
      <c r="O462" s="169"/>
      <c r="P462" s="169"/>
    </row>
    <row r="463" spans="12:16" s="188" customFormat="1" ht="30.6" customHeight="1">
      <c r="L463" s="169"/>
      <c r="M463" s="169"/>
      <c r="N463" s="169"/>
      <c r="O463" s="169"/>
      <c r="P463" s="169"/>
    </row>
    <row r="464" spans="12:16" s="188" customFormat="1" ht="30.6" customHeight="1">
      <c r="L464" s="169"/>
      <c r="M464" s="169"/>
      <c r="N464" s="169"/>
      <c r="O464" s="169"/>
      <c r="P464" s="169"/>
    </row>
    <row r="465" spans="12:16" s="188" customFormat="1" ht="30.6" customHeight="1">
      <c r="L465" s="169"/>
      <c r="M465" s="169"/>
      <c r="N465" s="169"/>
      <c r="O465" s="169"/>
      <c r="P465" s="169"/>
    </row>
    <row r="466" spans="12:16" s="188" customFormat="1" ht="30.6" customHeight="1">
      <c r="L466" s="169"/>
      <c r="M466" s="169"/>
      <c r="N466" s="169"/>
      <c r="O466" s="169"/>
      <c r="P466" s="169"/>
    </row>
    <row r="467" spans="12:16" s="188" customFormat="1" ht="30.6" customHeight="1">
      <c r="L467" s="169"/>
      <c r="M467" s="169"/>
      <c r="N467" s="169"/>
      <c r="O467" s="169"/>
      <c r="P467" s="169"/>
    </row>
    <row r="468" spans="12:16" s="188" customFormat="1" ht="30.6" customHeight="1">
      <c r="L468" s="169"/>
      <c r="M468" s="169"/>
      <c r="N468" s="169"/>
      <c r="O468" s="169"/>
      <c r="P468" s="169"/>
    </row>
    <row r="469" spans="12:16" s="188" customFormat="1" ht="30.6" customHeight="1">
      <c r="L469" s="169"/>
      <c r="M469" s="169"/>
      <c r="N469" s="169"/>
      <c r="O469" s="169"/>
      <c r="P469" s="169"/>
    </row>
    <row r="470" spans="12:16" s="188" customFormat="1" ht="30.6" customHeight="1">
      <c r="L470" s="169"/>
      <c r="M470" s="169"/>
      <c r="N470" s="169"/>
      <c r="O470" s="169"/>
      <c r="P470" s="169"/>
    </row>
    <row r="471" spans="12:16" s="188" customFormat="1" ht="30.6" customHeight="1">
      <c r="L471" s="169"/>
      <c r="M471" s="169"/>
      <c r="N471" s="169"/>
      <c r="O471" s="169"/>
      <c r="P471" s="169"/>
    </row>
    <row r="472" spans="12:16" s="188" customFormat="1" ht="30.6" customHeight="1">
      <c r="L472" s="169"/>
      <c r="M472" s="169"/>
      <c r="N472" s="169"/>
      <c r="O472" s="169"/>
      <c r="P472" s="169"/>
    </row>
    <row r="473" spans="12:16" s="188" customFormat="1" ht="30.6" customHeight="1">
      <c r="L473" s="169"/>
      <c r="M473" s="169"/>
      <c r="N473" s="169"/>
      <c r="O473" s="169"/>
      <c r="P473" s="169"/>
    </row>
    <row r="474" spans="12:16" s="188" customFormat="1" ht="30.6" customHeight="1">
      <c r="L474" s="169"/>
      <c r="M474" s="169"/>
      <c r="N474" s="169"/>
      <c r="O474" s="169"/>
      <c r="P474" s="169"/>
    </row>
    <row r="475" spans="12:16" s="188" customFormat="1" ht="30.6" customHeight="1">
      <c r="L475" s="169"/>
      <c r="M475" s="169"/>
      <c r="N475" s="169"/>
      <c r="O475" s="169"/>
      <c r="P475" s="169"/>
    </row>
    <row r="476" spans="12:16" s="188" customFormat="1" ht="30.6" customHeight="1">
      <c r="L476" s="169"/>
      <c r="M476" s="169"/>
      <c r="N476" s="169"/>
      <c r="O476" s="169"/>
      <c r="P476" s="169"/>
    </row>
    <row r="477" spans="12:16" s="188" customFormat="1" ht="30.6" customHeight="1">
      <c r="L477" s="169"/>
      <c r="M477" s="169"/>
      <c r="N477" s="169"/>
      <c r="O477" s="169"/>
      <c r="P477" s="169"/>
    </row>
    <row r="478" spans="12:16" s="188" customFormat="1" ht="30.6" customHeight="1">
      <c r="L478" s="169"/>
      <c r="M478" s="169"/>
      <c r="N478" s="169"/>
      <c r="O478" s="169"/>
      <c r="P478" s="169"/>
    </row>
    <row r="479" spans="12:16" s="188" customFormat="1" ht="30.6" customHeight="1">
      <c r="L479" s="169"/>
      <c r="M479" s="169"/>
      <c r="N479" s="169"/>
      <c r="O479" s="169"/>
      <c r="P479" s="169"/>
    </row>
    <row r="480" spans="12:16" s="188" customFormat="1" ht="30.6" customHeight="1">
      <c r="L480" s="169"/>
      <c r="M480" s="169"/>
      <c r="N480" s="169"/>
      <c r="O480" s="169"/>
      <c r="P480" s="169"/>
    </row>
    <row r="481" spans="12:16" s="188" customFormat="1" ht="30.6" customHeight="1">
      <c r="L481" s="169"/>
      <c r="M481" s="169"/>
      <c r="N481" s="169"/>
      <c r="O481" s="169"/>
      <c r="P481" s="169"/>
    </row>
    <row r="482" spans="12:16" s="188" customFormat="1" ht="30.6" customHeight="1">
      <c r="L482" s="169"/>
      <c r="M482" s="169"/>
      <c r="N482" s="169"/>
      <c r="O482" s="169"/>
      <c r="P482" s="169"/>
    </row>
    <row r="483" spans="12:16" s="188" customFormat="1" ht="30.6" customHeight="1">
      <c r="L483" s="169"/>
      <c r="M483" s="169"/>
      <c r="N483" s="169"/>
      <c r="O483" s="169"/>
      <c r="P483" s="169"/>
    </row>
    <row r="484" spans="12:16" s="188" customFormat="1" ht="30.6" customHeight="1">
      <c r="L484" s="169"/>
      <c r="M484" s="169"/>
      <c r="N484" s="169"/>
      <c r="O484" s="169"/>
      <c r="P484" s="169"/>
    </row>
    <row r="485" spans="12:16" s="188" customFormat="1" ht="30.6" customHeight="1">
      <c r="L485" s="169"/>
      <c r="M485" s="169"/>
      <c r="N485" s="169"/>
      <c r="O485" s="169"/>
      <c r="P485" s="169"/>
    </row>
    <row r="486" spans="12:16" s="188" customFormat="1" ht="30.6" customHeight="1">
      <c r="L486" s="169"/>
      <c r="M486" s="169"/>
      <c r="N486" s="169"/>
      <c r="O486" s="169"/>
      <c r="P486" s="169"/>
    </row>
    <row r="487" spans="12:16" s="188" customFormat="1" ht="30.6" customHeight="1">
      <c r="L487" s="169"/>
      <c r="M487" s="169"/>
      <c r="N487" s="169"/>
      <c r="O487" s="169"/>
      <c r="P487" s="169"/>
    </row>
    <row r="488" spans="12:16" s="188" customFormat="1" ht="30.6" customHeight="1">
      <c r="L488" s="169"/>
      <c r="M488" s="169"/>
      <c r="N488" s="169"/>
      <c r="O488" s="169"/>
      <c r="P488" s="169"/>
    </row>
    <row r="489" spans="12:16" s="188" customFormat="1" ht="30.6" customHeight="1">
      <c r="L489" s="169"/>
      <c r="M489" s="169"/>
      <c r="N489" s="169"/>
      <c r="O489" s="169"/>
      <c r="P489" s="169"/>
    </row>
    <row r="490" spans="12:16" s="188" customFormat="1" ht="30.6" customHeight="1">
      <c r="L490" s="169"/>
      <c r="M490" s="169"/>
      <c r="N490" s="169"/>
      <c r="O490" s="169"/>
      <c r="P490" s="169"/>
    </row>
    <row r="491" spans="12:16" s="188" customFormat="1" ht="30.6" customHeight="1">
      <c r="L491" s="169"/>
      <c r="M491" s="169"/>
      <c r="N491" s="169"/>
      <c r="O491" s="169"/>
      <c r="P491" s="169"/>
    </row>
    <row r="492" spans="12:16" s="188" customFormat="1" ht="30.6" customHeight="1">
      <c r="L492" s="169"/>
      <c r="M492" s="169"/>
      <c r="N492" s="169"/>
      <c r="O492" s="169"/>
      <c r="P492" s="169"/>
    </row>
    <row r="493" spans="12:16" s="188" customFormat="1" ht="30.6" customHeight="1">
      <c r="L493" s="169"/>
      <c r="M493" s="169"/>
      <c r="N493" s="169"/>
      <c r="O493" s="169"/>
      <c r="P493" s="169"/>
    </row>
    <row r="494" spans="12:16" s="188" customFormat="1" ht="30.6" customHeight="1">
      <c r="L494" s="169"/>
      <c r="M494" s="169"/>
      <c r="N494" s="169"/>
      <c r="O494" s="169"/>
      <c r="P494" s="169"/>
    </row>
    <row r="495" spans="12:16" s="188" customFormat="1" ht="30.6" customHeight="1">
      <c r="L495" s="169"/>
      <c r="M495" s="169"/>
      <c r="N495" s="169"/>
      <c r="O495" s="169"/>
      <c r="P495" s="169"/>
    </row>
    <row r="496" spans="12:16" s="188" customFormat="1" ht="30.6" customHeight="1">
      <c r="L496" s="169"/>
      <c r="M496" s="169"/>
      <c r="N496" s="169"/>
      <c r="O496" s="169"/>
      <c r="P496" s="169"/>
    </row>
    <row r="497" spans="12:16" s="188" customFormat="1" ht="30.6" customHeight="1">
      <c r="L497" s="169"/>
      <c r="M497" s="169"/>
      <c r="N497" s="169"/>
      <c r="O497" s="169"/>
      <c r="P497" s="169"/>
    </row>
    <row r="498" spans="12:16" s="188" customFormat="1" ht="30.6" customHeight="1">
      <c r="L498" s="169"/>
      <c r="M498" s="169"/>
      <c r="N498" s="169"/>
      <c r="O498" s="169"/>
      <c r="P498" s="169"/>
    </row>
    <row r="499" spans="12:16" s="188" customFormat="1" ht="30.6" customHeight="1">
      <c r="L499" s="169"/>
      <c r="M499" s="169"/>
      <c r="N499" s="169"/>
      <c r="O499" s="169"/>
      <c r="P499" s="169"/>
    </row>
    <row r="500" spans="12:16" s="188" customFormat="1" ht="30.6" customHeight="1">
      <c r="L500" s="169"/>
      <c r="M500" s="169"/>
      <c r="N500" s="169"/>
      <c r="O500" s="169"/>
      <c r="P500" s="169"/>
    </row>
    <row r="501" spans="12:16" s="188" customFormat="1" ht="30.6" customHeight="1">
      <c r="L501" s="169"/>
      <c r="M501" s="169"/>
      <c r="N501" s="169"/>
      <c r="O501" s="169"/>
      <c r="P501" s="169"/>
    </row>
    <row r="502" spans="12:16" s="188" customFormat="1" ht="30.6" customHeight="1">
      <c r="L502" s="169"/>
      <c r="M502" s="169"/>
      <c r="N502" s="169"/>
      <c r="O502" s="169"/>
      <c r="P502" s="169"/>
    </row>
    <row r="503" spans="12:16" s="188" customFormat="1" ht="30.6" customHeight="1">
      <c r="L503" s="169"/>
      <c r="M503" s="169"/>
      <c r="N503" s="169"/>
      <c r="O503" s="169"/>
      <c r="P503" s="169"/>
    </row>
    <row r="504" spans="12:16" s="188" customFormat="1" ht="30.6" customHeight="1">
      <c r="L504" s="169"/>
      <c r="M504" s="169"/>
      <c r="N504" s="169"/>
      <c r="O504" s="169"/>
      <c r="P504" s="169"/>
    </row>
    <row r="505" spans="12:16" s="188" customFormat="1" ht="30.6" customHeight="1">
      <c r="L505" s="169"/>
      <c r="M505" s="169"/>
      <c r="N505" s="169"/>
      <c r="O505" s="169"/>
      <c r="P505" s="169"/>
    </row>
    <row r="506" spans="12:16" s="188" customFormat="1" ht="30.6" customHeight="1">
      <c r="L506" s="169"/>
      <c r="M506" s="169"/>
      <c r="N506" s="169"/>
      <c r="O506" s="169"/>
      <c r="P506" s="169"/>
    </row>
    <row r="507" spans="12:16" s="188" customFormat="1" ht="30.6" customHeight="1">
      <c r="L507" s="169"/>
      <c r="M507" s="169"/>
      <c r="N507" s="169"/>
      <c r="O507" s="169"/>
      <c r="P507" s="169"/>
    </row>
    <row r="508" spans="12:16" s="188" customFormat="1" ht="30.6" customHeight="1">
      <c r="L508" s="169"/>
      <c r="M508" s="169"/>
      <c r="N508" s="169"/>
      <c r="O508" s="169"/>
      <c r="P508" s="169"/>
    </row>
    <row r="509" spans="12:16" s="188" customFormat="1" ht="30.6" customHeight="1">
      <c r="L509" s="169"/>
      <c r="M509" s="169"/>
      <c r="N509" s="169"/>
      <c r="O509" s="169"/>
      <c r="P509" s="169"/>
    </row>
    <row r="510" spans="12:16" s="188" customFormat="1" ht="30.6" customHeight="1">
      <c r="L510" s="169"/>
      <c r="M510" s="169"/>
      <c r="N510" s="169"/>
      <c r="O510" s="169"/>
      <c r="P510" s="169"/>
    </row>
    <row r="511" spans="12:16" s="188" customFormat="1" ht="30.6" customHeight="1">
      <c r="L511" s="169"/>
      <c r="M511" s="169"/>
      <c r="N511" s="169"/>
      <c r="O511" s="169"/>
      <c r="P511" s="169"/>
    </row>
    <row r="512" spans="12:16" s="188" customFormat="1" ht="30.6" customHeight="1">
      <c r="L512" s="169"/>
      <c r="M512" s="169"/>
      <c r="N512" s="169"/>
      <c r="O512" s="169"/>
      <c r="P512" s="169"/>
    </row>
    <row r="513" spans="12:16" s="188" customFormat="1" ht="30.6" customHeight="1">
      <c r="L513" s="169"/>
      <c r="M513" s="169"/>
      <c r="N513" s="169"/>
      <c r="O513" s="169"/>
      <c r="P513" s="169"/>
    </row>
    <row r="514" spans="12:16" s="188" customFormat="1" ht="30.6" customHeight="1">
      <c r="L514" s="169"/>
      <c r="M514" s="169"/>
      <c r="N514" s="169"/>
      <c r="O514" s="169"/>
      <c r="P514" s="169"/>
    </row>
    <row r="515" spans="12:16" s="188" customFormat="1" ht="30.6" customHeight="1">
      <c r="L515" s="169"/>
      <c r="M515" s="169"/>
      <c r="N515" s="169"/>
      <c r="O515" s="169"/>
      <c r="P515" s="169"/>
    </row>
    <row r="516" spans="12:16" s="188" customFormat="1" ht="30.6" customHeight="1">
      <c r="L516" s="169"/>
      <c r="M516" s="169"/>
      <c r="N516" s="169"/>
      <c r="O516" s="169"/>
      <c r="P516" s="169"/>
    </row>
    <row r="517" spans="12:16" s="188" customFormat="1" ht="30.6" customHeight="1">
      <c r="L517" s="169"/>
      <c r="M517" s="169"/>
      <c r="N517" s="169"/>
      <c r="O517" s="169"/>
      <c r="P517" s="169"/>
    </row>
    <row r="518" spans="12:16" s="188" customFormat="1" ht="30.6" customHeight="1">
      <c r="L518" s="169"/>
      <c r="M518" s="169"/>
      <c r="N518" s="169"/>
      <c r="O518" s="169"/>
      <c r="P518" s="169"/>
    </row>
    <row r="519" spans="12:16" s="188" customFormat="1" ht="30.6" customHeight="1">
      <c r="L519" s="169"/>
      <c r="M519" s="169"/>
      <c r="N519" s="169"/>
      <c r="O519" s="169"/>
      <c r="P519" s="169"/>
    </row>
    <row r="520" spans="12:16" s="188" customFormat="1" ht="30.6" customHeight="1">
      <c r="L520" s="169"/>
      <c r="M520" s="169"/>
      <c r="N520" s="169"/>
      <c r="O520" s="169"/>
      <c r="P520" s="169"/>
    </row>
    <row r="521" spans="12:16" s="188" customFormat="1" ht="30.6" customHeight="1">
      <c r="L521" s="169"/>
      <c r="M521" s="169"/>
      <c r="N521" s="169"/>
      <c r="O521" s="169"/>
      <c r="P521" s="169"/>
    </row>
    <row r="522" spans="12:16" s="188" customFormat="1" ht="30.6" customHeight="1">
      <c r="L522" s="169"/>
      <c r="M522" s="169"/>
      <c r="N522" s="169"/>
      <c r="O522" s="169"/>
      <c r="P522" s="169"/>
    </row>
    <row r="523" spans="12:16" s="188" customFormat="1" ht="30.6" customHeight="1">
      <c r="L523" s="169"/>
      <c r="M523" s="169"/>
      <c r="N523" s="169"/>
      <c r="O523" s="169"/>
      <c r="P523" s="169"/>
    </row>
    <row r="524" spans="12:16" s="188" customFormat="1" ht="30.6" customHeight="1">
      <c r="L524" s="169"/>
      <c r="M524" s="169"/>
      <c r="N524" s="169"/>
      <c r="O524" s="169"/>
      <c r="P524" s="169"/>
    </row>
    <row r="525" spans="12:16" s="188" customFormat="1" ht="30.6" customHeight="1">
      <c r="L525" s="169"/>
      <c r="M525" s="169"/>
      <c r="N525" s="169"/>
      <c r="O525" s="169"/>
      <c r="P525" s="169"/>
    </row>
    <row r="526" spans="12:16" s="188" customFormat="1" ht="30.6" customHeight="1">
      <c r="L526" s="169"/>
      <c r="M526" s="169"/>
      <c r="N526" s="169"/>
      <c r="O526" s="169"/>
      <c r="P526" s="169"/>
    </row>
    <row r="527" spans="12:16" s="188" customFormat="1" ht="30.6" customHeight="1">
      <c r="L527" s="169"/>
      <c r="M527" s="169"/>
      <c r="N527" s="169"/>
      <c r="O527" s="169"/>
      <c r="P527" s="169"/>
    </row>
    <row r="528" spans="12:16" s="188" customFormat="1" ht="30.6" customHeight="1">
      <c r="L528" s="169"/>
      <c r="M528" s="169"/>
      <c r="N528" s="169"/>
      <c r="O528" s="169"/>
      <c r="P528" s="169"/>
    </row>
    <row r="529" spans="12:16" s="188" customFormat="1" ht="30.6" customHeight="1">
      <c r="L529" s="169"/>
      <c r="M529" s="169"/>
      <c r="N529" s="169"/>
      <c r="O529" s="169"/>
      <c r="P529" s="169"/>
    </row>
    <row r="530" spans="12:16" s="188" customFormat="1" ht="30.6" customHeight="1">
      <c r="L530" s="169"/>
      <c r="M530" s="169"/>
      <c r="N530" s="169"/>
      <c r="O530" s="169"/>
      <c r="P530" s="169"/>
    </row>
    <row r="531" spans="12:16" s="188" customFormat="1" ht="30.6" customHeight="1">
      <c r="L531" s="169"/>
      <c r="M531" s="169"/>
      <c r="N531" s="169"/>
      <c r="O531" s="169"/>
      <c r="P531" s="169"/>
    </row>
    <row r="532" spans="12:16" s="188" customFormat="1" ht="30.6" customHeight="1">
      <c r="L532" s="169"/>
      <c r="M532" s="169"/>
      <c r="N532" s="169"/>
      <c r="O532" s="169"/>
      <c r="P532" s="169"/>
    </row>
    <row r="533" spans="12:16" s="188" customFormat="1" ht="30.6" customHeight="1">
      <c r="L533" s="169"/>
      <c r="M533" s="169"/>
      <c r="N533" s="169"/>
      <c r="O533" s="169"/>
      <c r="P533" s="169"/>
    </row>
    <row r="534" spans="12:16" s="188" customFormat="1" ht="30.6" customHeight="1">
      <c r="L534" s="169"/>
      <c r="M534" s="169"/>
      <c r="N534" s="169"/>
      <c r="O534" s="169"/>
      <c r="P534" s="169"/>
    </row>
    <row r="535" spans="12:16" s="188" customFormat="1" ht="30.6" customHeight="1">
      <c r="L535" s="169"/>
      <c r="M535" s="169"/>
      <c r="N535" s="169"/>
      <c r="O535" s="169"/>
      <c r="P535" s="169"/>
    </row>
    <row r="536" spans="12:16" s="188" customFormat="1" ht="30.6" customHeight="1">
      <c r="L536" s="169"/>
      <c r="M536" s="169"/>
      <c r="N536" s="169"/>
      <c r="O536" s="169"/>
      <c r="P536" s="169"/>
    </row>
    <row r="537" spans="12:16" s="188" customFormat="1" ht="30.6" customHeight="1">
      <c r="L537" s="169"/>
      <c r="M537" s="169"/>
      <c r="N537" s="169"/>
      <c r="O537" s="169"/>
      <c r="P537" s="169"/>
    </row>
    <row r="538" spans="12:16" s="188" customFormat="1" ht="30.6" customHeight="1">
      <c r="L538" s="169"/>
      <c r="M538" s="169"/>
      <c r="N538" s="169"/>
      <c r="O538" s="169"/>
      <c r="P538" s="169"/>
    </row>
    <row r="539" spans="12:16" s="188" customFormat="1" ht="30.6" customHeight="1">
      <c r="L539" s="169"/>
      <c r="M539" s="169"/>
      <c r="N539" s="169"/>
      <c r="O539" s="169"/>
      <c r="P539" s="169"/>
    </row>
    <row r="540" spans="12:16" s="188" customFormat="1" ht="30.6" customHeight="1">
      <c r="L540" s="169"/>
      <c r="M540" s="169"/>
      <c r="N540" s="169"/>
      <c r="O540" s="169"/>
      <c r="P540" s="169"/>
    </row>
    <row r="541" spans="12:16" s="188" customFormat="1" ht="30.6" customHeight="1">
      <c r="L541" s="169"/>
      <c r="M541" s="169"/>
      <c r="N541" s="169"/>
      <c r="O541" s="169"/>
      <c r="P541" s="169"/>
    </row>
    <row r="542" spans="12:16" s="188" customFormat="1" ht="30.6" customHeight="1">
      <c r="L542" s="169"/>
      <c r="M542" s="169"/>
      <c r="N542" s="169"/>
      <c r="O542" s="169"/>
      <c r="P542" s="169"/>
    </row>
    <row r="543" spans="12:16" s="188" customFormat="1" ht="30.6" customHeight="1">
      <c r="L543" s="169"/>
      <c r="M543" s="169"/>
      <c r="N543" s="169"/>
      <c r="O543" s="169"/>
      <c r="P543" s="169"/>
    </row>
    <row r="544" spans="12:16" s="188" customFormat="1" ht="30.6" customHeight="1">
      <c r="L544" s="169"/>
      <c r="M544" s="169"/>
      <c r="N544" s="169"/>
      <c r="O544" s="169"/>
      <c r="P544" s="169"/>
    </row>
    <row r="545" spans="12:16" s="188" customFormat="1" ht="30.6" customHeight="1">
      <c r="L545" s="169"/>
      <c r="M545" s="169"/>
      <c r="N545" s="169"/>
      <c r="O545" s="169"/>
      <c r="P545" s="169"/>
    </row>
    <row r="546" spans="12:16" s="188" customFormat="1" ht="30.6" customHeight="1">
      <c r="L546" s="169"/>
      <c r="M546" s="169"/>
      <c r="N546" s="169"/>
      <c r="O546" s="169"/>
      <c r="P546" s="169"/>
    </row>
    <row r="547" spans="12:16" s="188" customFormat="1" ht="30.6" customHeight="1">
      <c r="L547" s="169"/>
      <c r="M547" s="169"/>
      <c r="N547" s="169"/>
      <c r="O547" s="169"/>
      <c r="P547" s="169"/>
    </row>
    <row r="548" spans="12:16" s="188" customFormat="1" ht="30.6" customHeight="1">
      <c r="L548" s="169"/>
      <c r="M548" s="169"/>
      <c r="N548" s="169"/>
      <c r="O548" s="169"/>
      <c r="P548" s="169"/>
    </row>
    <row r="549" spans="12:16" s="188" customFormat="1" ht="30.6" customHeight="1">
      <c r="L549" s="169"/>
      <c r="M549" s="169"/>
      <c r="N549" s="169"/>
      <c r="O549" s="169"/>
      <c r="P549" s="169"/>
    </row>
    <row r="550" spans="12:16" s="188" customFormat="1" ht="30.6" customHeight="1">
      <c r="L550" s="169"/>
      <c r="M550" s="169"/>
      <c r="N550" s="169"/>
      <c r="O550" s="169"/>
      <c r="P550" s="169"/>
    </row>
    <row r="551" spans="12:16" s="188" customFormat="1" ht="30.6" customHeight="1">
      <c r="L551" s="169"/>
      <c r="M551" s="169"/>
      <c r="N551" s="169"/>
      <c r="O551" s="169"/>
      <c r="P551" s="169"/>
    </row>
    <row r="552" spans="12:16" s="188" customFormat="1" ht="30.6" customHeight="1">
      <c r="L552" s="169"/>
      <c r="M552" s="169"/>
      <c r="N552" s="169"/>
      <c r="O552" s="169"/>
      <c r="P552" s="169"/>
    </row>
    <row r="553" spans="12:16" s="188" customFormat="1" ht="30.6" customHeight="1">
      <c r="L553" s="169"/>
      <c r="M553" s="169"/>
      <c r="N553" s="169"/>
      <c r="O553" s="169"/>
      <c r="P553" s="169"/>
    </row>
    <row r="554" spans="12:16" s="188" customFormat="1" ht="30.6" customHeight="1">
      <c r="L554" s="169"/>
      <c r="M554" s="169"/>
      <c r="N554" s="169"/>
      <c r="O554" s="169"/>
      <c r="P554" s="169"/>
    </row>
    <row r="555" spans="12:16" s="188" customFormat="1" ht="30.6" customHeight="1">
      <c r="L555" s="169"/>
      <c r="M555" s="169"/>
      <c r="N555" s="169"/>
      <c r="O555" s="169"/>
      <c r="P555" s="169"/>
    </row>
    <row r="556" spans="12:16" s="188" customFormat="1" ht="30.6" customHeight="1">
      <c r="L556" s="169"/>
      <c r="M556" s="169"/>
      <c r="N556" s="169"/>
      <c r="O556" s="169"/>
      <c r="P556" s="169"/>
    </row>
    <row r="557" spans="12:16" s="188" customFormat="1" ht="30.6" customHeight="1">
      <c r="L557" s="169"/>
      <c r="M557" s="169"/>
      <c r="N557" s="169"/>
      <c r="O557" s="169"/>
      <c r="P557" s="169"/>
    </row>
    <row r="558" spans="12:16" s="188" customFormat="1" ht="30.6" customHeight="1">
      <c r="L558" s="169"/>
      <c r="M558" s="169"/>
      <c r="N558" s="169"/>
      <c r="O558" s="169"/>
      <c r="P558" s="169"/>
    </row>
    <row r="559" spans="12:16" s="188" customFormat="1" ht="30.6" customHeight="1">
      <c r="L559" s="169"/>
      <c r="M559" s="169"/>
      <c r="N559" s="169"/>
      <c r="O559" s="169"/>
      <c r="P559" s="169"/>
    </row>
    <row r="560" spans="12:16" s="188" customFormat="1" ht="30.6" customHeight="1">
      <c r="L560" s="169"/>
      <c r="M560" s="169"/>
      <c r="N560" s="169"/>
      <c r="O560" s="169"/>
      <c r="P560" s="169"/>
    </row>
    <row r="561" spans="12:16" s="188" customFormat="1" ht="30.6" customHeight="1">
      <c r="L561" s="169"/>
      <c r="M561" s="169"/>
      <c r="N561" s="169"/>
      <c r="O561" s="169"/>
      <c r="P561" s="169"/>
    </row>
    <row r="562" spans="12:16" s="188" customFormat="1" ht="30.6" customHeight="1">
      <c r="L562" s="169"/>
      <c r="M562" s="169"/>
      <c r="N562" s="169"/>
      <c r="O562" s="169"/>
      <c r="P562" s="169"/>
    </row>
    <row r="563" spans="12:16" s="188" customFormat="1" ht="30.6" customHeight="1">
      <c r="L563" s="169"/>
      <c r="M563" s="169"/>
      <c r="N563" s="169"/>
      <c r="O563" s="169"/>
      <c r="P563" s="169"/>
    </row>
    <row r="564" spans="12:16" s="188" customFormat="1" ht="30.6" customHeight="1">
      <c r="L564" s="169"/>
      <c r="M564" s="169"/>
      <c r="N564" s="169"/>
      <c r="O564" s="169"/>
      <c r="P564" s="169"/>
    </row>
    <row r="565" spans="12:16" s="188" customFormat="1" ht="30.6" customHeight="1">
      <c r="L565" s="169"/>
      <c r="M565" s="169"/>
      <c r="N565" s="169"/>
      <c r="O565" s="169"/>
      <c r="P565" s="169"/>
    </row>
    <row r="566" spans="12:16" s="188" customFormat="1" ht="30.6" customHeight="1">
      <c r="L566" s="169"/>
      <c r="M566" s="169"/>
      <c r="N566" s="169"/>
      <c r="O566" s="169"/>
      <c r="P566" s="169"/>
    </row>
    <row r="567" spans="12:16" s="188" customFormat="1" ht="30.6" customHeight="1">
      <c r="L567" s="169"/>
      <c r="M567" s="169"/>
      <c r="N567" s="169"/>
      <c r="O567" s="169"/>
      <c r="P567" s="169"/>
    </row>
    <row r="568" spans="12:16" s="188" customFormat="1" ht="30.6" customHeight="1">
      <c r="L568" s="169"/>
      <c r="M568" s="169"/>
      <c r="N568" s="169"/>
      <c r="O568" s="169"/>
      <c r="P568" s="169"/>
    </row>
    <row r="569" spans="12:16" s="188" customFormat="1" ht="30.6" customHeight="1">
      <c r="L569" s="169"/>
      <c r="M569" s="169"/>
      <c r="N569" s="169"/>
      <c r="O569" s="169"/>
      <c r="P569" s="169"/>
    </row>
    <row r="570" spans="12:16" s="188" customFormat="1" ht="30.6" customHeight="1">
      <c r="L570" s="169"/>
      <c r="M570" s="169"/>
      <c r="N570" s="169"/>
      <c r="O570" s="169"/>
      <c r="P570" s="169"/>
    </row>
    <row r="571" spans="12:16" s="188" customFormat="1" ht="30.6" customHeight="1">
      <c r="L571" s="169"/>
      <c r="M571" s="169"/>
      <c r="N571" s="169"/>
      <c r="O571" s="169"/>
      <c r="P571" s="169"/>
    </row>
    <row r="572" spans="12:16" s="188" customFormat="1" ht="30.6" customHeight="1">
      <c r="L572" s="169"/>
      <c r="M572" s="169"/>
      <c r="N572" s="169"/>
      <c r="O572" s="169"/>
      <c r="P572" s="169"/>
    </row>
    <row r="573" spans="12:16" s="188" customFormat="1" ht="30.6" customHeight="1">
      <c r="L573" s="169"/>
      <c r="M573" s="169"/>
      <c r="N573" s="169"/>
      <c r="O573" s="169"/>
      <c r="P573" s="169"/>
    </row>
    <row r="574" spans="12:16" s="188" customFormat="1" ht="30.6" customHeight="1">
      <c r="L574" s="169"/>
      <c r="M574" s="169"/>
      <c r="N574" s="169"/>
      <c r="O574" s="169"/>
      <c r="P574" s="169"/>
    </row>
    <row r="575" spans="12:16" s="188" customFormat="1" ht="30.6" customHeight="1">
      <c r="L575" s="169"/>
      <c r="M575" s="169"/>
      <c r="N575" s="169"/>
      <c r="O575" s="169"/>
      <c r="P575" s="169"/>
    </row>
    <row r="576" spans="12:16" s="188" customFormat="1" ht="30.6" customHeight="1">
      <c r="L576" s="169"/>
      <c r="M576" s="169"/>
      <c r="N576" s="169"/>
      <c r="O576" s="169"/>
      <c r="P576" s="169"/>
    </row>
    <row r="577" spans="12:16" s="188" customFormat="1" ht="30.6" customHeight="1">
      <c r="L577" s="169"/>
      <c r="M577" s="169"/>
      <c r="N577" s="169"/>
      <c r="O577" s="169"/>
      <c r="P577" s="169"/>
    </row>
    <row r="578" spans="12:16" s="188" customFormat="1" ht="30.6" customHeight="1">
      <c r="L578" s="169"/>
      <c r="M578" s="169"/>
      <c r="N578" s="169"/>
      <c r="O578" s="169"/>
      <c r="P578" s="169"/>
    </row>
    <row r="579" spans="12:16" s="188" customFormat="1" ht="30.6" customHeight="1">
      <c r="L579" s="169"/>
      <c r="M579" s="169"/>
      <c r="N579" s="169"/>
      <c r="O579" s="169"/>
      <c r="P579" s="169"/>
    </row>
    <row r="580" spans="12:16" s="188" customFormat="1" ht="30.6" customHeight="1">
      <c r="L580" s="169"/>
      <c r="M580" s="169"/>
      <c r="N580" s="169"/>
      <c r="O580" s="169"/>
      <c r="P580" s="169"/>
    </row>
    <row r="581" spans="12:16" s="188" customFormat="1" ht="30.6" customHeight="1">
      <c r="L581" s="169"/>
      <c r="M581" s="169"/>
      <c r="N581" s="169"/>
      <c r="O581" s="169"/>
      <c r="P581" s="169"/>
    </row>
    <row r="582" spans="12:16" s="188" customFormat="1" ht="30.6" customHeight="1">
      <c r="L582" s="169"/>
      <c r="M582" s="169"/>
      <c r="N582" s="169"/>
      <c r="O582" s="169"/>
      <c r="P582" s="169"/>
    </row>
    <row r="583" spans="12:16" s="188" customFormat="1" ht="30.6" customHeight="1">
      <c r="L583" s="169"/>
      <c r="M583" s="169"/>
      <c r="N583" s="169"/>
      <c r="O583" s="169"/>
      <c r="P583" s="169"/>
    </row>
    <row r="584" spans="12:16" s="188" customFormat="1" ht="30.6" customHeight="1">
      <c r="L584" s="169"/>
      <c r="M584" s="169"/>
      <c r="N584" s="169"/>
      <c r="O584" s="169"/>
      <c r="P584" s="169"/>
    </row>
    <row r="585" spans="12:16" s="188" customFormat="1" ht="30.6" customHeight="1">
      <c r="L585" s="169"/>
      <c r="M585" s="169"/>
      <c r="N585" s="169"/>
      <c r="O585" s="169"/>
      <c r="P585" s="169"/>
    </row>
    <row r="586" spans="12:16" s="188" customFormat="1" ht="30.6" customHeight="1">
      <c r="L586" s="169"/>
      <c r="M586" s="169"/>
      <c r="N586" s="169"/>
      <c r="O586" s="169"/>
      <c r="P586" s="169"/>
    </row>
    <row r="587" spans="12:16" s="188" customFormat="1" ht="30.6" customHeight="1">
      <c r="L587" s="169"/>
      <c r="M587" s="169"/>
      <c r="N587" s="169"/>
      <c r="O587" s="169"/>
      <c r="P587" s="169"/>
    </row>
    <row r="588" spans="12:16" s="188" customFormat="1" ht="30.6" customHeight="1">
      <c r="L588" s="169"/>
      <c r="M588" s="169"/>
      <c r="N588" s="169"/>
      <c r="O588" s="169"/>
      <c r="P588" s="169"/>
    </row>
    <row r="589" spans="12:16" s="188" customFormat="1" ht="30.6" customHeight="1">
      <c r="L589" s="169"/>
      <c r="M589" s="169"/>
      <c r="N589" s="169"/>
      <c r="O589" s="169"/>
      <c r="P589" s="169"/>
    </row>
    <row r="590" spans="12:16" s="188" customFormat="1" ht="30.6" customHeight="1">
      <c r="L590" s="169"/>
      <c r="M590" s="169"/>
      <c r="N590" s="169"/>
      <c r="O590" s="169"/>
      <c r="P590" s="169"/>
    </row>
    <row r="591" spans="12:16" s="188" customFormat="1" ht="30.6" customHeight="1">
      <c r="L591" s="169"/>
      <c r="M591" s="169"/>
      <c r="N591" s="169"/>
      <c r="O591" s="169"/>
      <c r="P591" s="169"/>
    </row>
    <row r="592" spans="12:16" s="188" customFormat="1" ht="30.6" customHeight="1">
      <c r="L592" s="169"/>
      <c r="M592" s="169"/>
      <c r="N592" s="169"/>
      <c r="O592" s="169"/>
      <c r="P592" s="169"/>
    </row>
    <row r="593" spans="12:16" s="188" customFormat="1" ht="30.6" customHeight="1">
      <c r="L593" s="169"/>
      <c r="M593" s="169"/>
      <c r="N593" s="169"/>
      <c r="O593" s="169"/>
      <c r="P593" s="169"/>
    </row>
    <row r="594" spans="12:16" s="188" customFormat="1" ht="30.6" customHeight="1">
      <c r="L594" s="169"/>
      <c r="M594" s="169"/>
      <c r="N594" s="169"/>
      <c r="O594" s="169"/>
      <c r="P594" s="169"/>
    </row>
    <row r="595" spans="12:16" s="188" customFormat="1" ht="30.6" customHeight="1">
      <c r="L595" s="169"/>
      <c r="M595" s="169"/>
      <c r="N595" s="169"/>
      <c r="O595" s="169"/>
      <c r="P595" s="169"/>
    </row>
    <row r="596" spans="12:16" s="188" customFormat="1" ht="30.6" customHeight="1">
      <c r="L596" s="169"/>
      <c r="M596" s="169"/>
      <c r="N596" s="169"/>
      <c r="O596" s="169"/>
      <c r="P596" s="169"/>
    </row>
    <row r="597" spans="12:16" s="188" customFormat="1" ht="30.6" customHeight="1">
      <c r="L597" s="169"/>
      <c r="M597" s="169"/>
      <c r="N597" s="169"/>
      <c r="O597" s="169"/>
      <c r="P597" s="169"/>
    </row>
    <row r="598" spans="12:16" s="188" customFormat="1" ht="30.6" customHeight="1">
      <c r="L598" s="169"/>
      <c r="M598" s="169"/>
      <c r="N598" s="169"/>
      <c r="O598" s="169"/>
      <c r="P598" s="169"/>
    </row>
    <row r="599" spans="12:16" s="188" customFormat="1" ht="30.6" customHeight="1">
      <c r="L599" s="169"/>
      <c r="M599" s="169"/>
      <c r="N599" s="169"/>
      <c r="O599" s="169"/>
      <c r="P599" s="169"/>
    </row>
    <row r="600" spans="12:16" s="188" customFormat="1" ht="30.6" customHeight="1">
      <c r="L600" s="169"/>
      <c r="M600" s="169"/>
      <c r="N600" s="169"/>
      <c r="O600" s="169"/>
      <c r="P600" s="169"/>
    </row>
    <row r="601" spans="12:16" s="188" customFormat="1" ht="30.6" customHeight="1">
      <c r="L601" s="169"/>
      <c r="M601" s="169"/>
      <c r="N601" s="169"/>
      <c r="O601" s="169"/>
      <c r="P601" s="169"/>
    </row>
    <row r="602" spans="12:16" s="188" customFormat="1" ht="30.6" customHeight="1">
      <c r="L602" s="169"/>
      <c r="M602" s="169"/>
      <c r="N602" s="169"/>
      <c r="O602" s="169"/>
      <c r="P602" s="169"/>
    </row>
    <row r="603" spans="12:16" s="188" customFormat="1" ht="30.6" customHeight="1">
      <c r="L603" s="169"/>
      <c r="M603" s="169"/>
      <c r="N603" s="169"/>
      <c r="O603" s="169"/>
      <c r="P603" s="169"/>
    </row>
    <row r="604" spans="12:16" s="188" customFormat="1" ht="30.6" customHeight="1">
      <c r="L604" s="169"/>
      <c r="M604" s="169"/>
      <c r="N604" s="169"/>
      <c r="O604" s="169"/>
      <c r="P604" s="169"/>
    </row>
    <row r="605" spans="12:16" s="188" customFormat="1" ht="30.6" customHeight="1">
      <c r="L605" s="169"/>
      <c r="M605" s="169"/>
      <c r="N605" s="169"/>
      <c r="O605" s="169"/>
      <c r="P605" s="169"/>
    </row>
    <row r="606" spans="12:16" s="188" customFormat="1" ht="30.6" customHeight="1">
      <c r="L606" s="169"/>
      <c r="M606" s="169"/>
      <c r="N606" s="169"/>
      <c r="O606" s="169"/>
      <c r="P606" s="169"/>
    </row>
    <row r="607" spans="12:16" s="188" customFormat="1" ht="30.6" customHeight="1">
      <c r="L607" s="169"/>
      <c r="M607" s="169"/>
      <c r="N607" s="169"/>
      <c r="O607" s="169"/>
      <c r="P607" s="169"/>
    </row>
    <row r="608" spans="12:16" s="188" customFormat="1" ht="30.6" customHeight="1">
      <c r="L608" s="169"/>
      <c r="M608" s="169"/>
      <c r="N608" s="169"/>
      <c r="O608" s="169"/>
      <c r="P608" s="169"/>
    </row>
    <row r="609" spans="12:16" s="188" customFormat="1" ht="30.6" customHeight="1">
      <c r="L609" s="169"/>
      <c r="M609" s="169"/>
      <c r="N609" s="169"/>
      <c r="O609" s="169"/>
      <c r="P609" s="169"/>
    </row>
    <row r="610" spans="12:16" s="188" customFormat="1" ht="30.6" customHeight="1">
      <c r="L610" s="169"/>
      <c r="M610" s="169"/>
      <c r="N610" s="169"/>
      <c r="O610" s="169"/>
      <c r="P610" s="169"/>
    </row>
    <row r="611" spans="12:16" s="188" customFormat="1" ht="30.6" customHeight="1">
      <c r="L611" s="169"/>
      <c r="M611" s="169"/>
      <c r="N611" s="169"/>
      <c r="O611" s="169"/>
      <c r="P611" s="169"/>
    </row>
    <row r="612" spans="12:16" s="188" customFormat="1" ht="30.6" customHeight="1">
      <c r="L612" s="169"/>
      <c r="M612" s="169"/>
      <c r="N612" s="169"/>
      <c r="O612" s="169"/>
      <c r="P612" s="169"/>
    </row>
    <row r="613" spans="12:16" s="188" customFormat="1" ht="30.6" customHeight="1">
      <c r="L613" s="169"/>
      <c r="M613" s="169"/>
      <c r="N613" s="169"/>
      <c r="O613" s="169"/>
      <c r="P613" s="169"/>
    </row>
    <row r="614" spans="12:16" s="188" customFormat="1" ht="30.6" customHeight="1">
      <c r="L614" s="169"/>
      <c r="M614" s="169"/>
      <c r="N614" s="169"/>
      <c r="O614" s="169"/>
      <c r="P614" s="169"/>
    </row>
    <row r="615" spans="12:16" s="188" customFormat="1" ht="30.6" customHeight="1">
      <c r="L615" s="169"/>
      <c r="M615" s="169"/>
      <c r="N615" s="169"/>
      <c r="O615" s="169"/>
      <c r="P615" s="169"/>
    </row>
    <row r="616" spans="12:16" s="188" customFormat="1" ht="30.6" customHeight="1">
      <c r="L616" s="169"/>
      <c r="M616" s="169"/>
      <c r="N616" s="169"/>
      <c r="O616" s="169"/>
      <c r="P616" s="169"/>
    </row>
    <row r="617" spans="12:16" s="188" customFormat="1" ht="30.6" customHeight="1">
      <c r="L617" s="169"/>
      <c r="M617" s="169"/>
      <c r="N617" s="169"/>
      <c r="O617" s="169"/>
      <c r="P617" s="169"/>
    </row>
    <row r="618" spans="12:16" s="188" customFormat="1" ht="30.6" customHeight="1">
      <c r="L618" s="169"/>
      <c r="M618" s="169"/>
      <c r="N618" s="169"/>
      <c r="O618" s="169"/>
      <c r="P618" s="169"/>
    </row>
    <row r="619" spans="12:16" s="188" customFormat="1" ht="30.6" customHeight="1">
      <c r="L619" s="169"/>
      <c r="M619" s="169"/>
      <c r="N619" s="169"/>
      <c r="O619" s="169"/>
      <c r="P619" s="169"/>
    </row>
    <row r="620" spans="12:16" s="188" customFormat="1" ht="30.6" customHeight="1">
      <c r="L620" s="169"/>
      <c r="M620" s="169"/>
      <c r="N620" s="169"/>
      <c r="O620" s="169"/>
      <c r="P620" s="169"/>
    </row>
    <row r="621" spans="12:16" s="188" customFormat="1" ht="30.6" customHeight="1">
      <c r="L621" s="169"/>
      <c r="M621" s="169"/>
      <c r="N621" s="169"/>
      <c r="O621" s="169"/>
      <c r="P621" s="169"/>
    </row>
    <row r="622" spans="12:16" s="188" customFormat="1" ht="30.6" customHeight="1">
      <c r="L622" s="169"/>
      <c r="M622" s="169"/>
      <c r="N622" s="169"/>
      <c r="O622" s="169"/>
      <c r="P622" s="169"/>
    </row>
    <row r="623" spans="12:16" s="188" customFormat="1" ht="30.6" customHeight="1">
      <c r="L623" s="169"/>
      <c r="M623" s="169"/>
      <c r="N623" s="169"/>
      <c r="O623" s="169"/>
      <c r="P623" s="169"/>
    </row>
    <row r="624" spans="12:16" s="188" customFormat="1" ht="30.6" customHeight="1">
      <c r="L624" s="169"/>
      <c r="M624" s="169"/>
      <c r="N624" s="169"/>
      <c r="O624" s="169"/>
      <c r="P624" s="169"/>
    </row>
    <row r="625" spans="12:16" s="188" customFormat="1" ht="30.6" customHeight="1">
      <c r="L625" s="169"/>
      <c r="M625" s="169"/>
      <c r="N625" s="169"/>
      <c r="O625" s="169"/>
      <c r="P625" s="169"/>
    </row>
    <row r="626" spans="12:16" s="188" customFormat="1" ht="30.6" customHeight="1">
      <c r="L626" s="169"/>
      <c r="M626" s="169"/>
      <c r="N626" s="169"/>
      <c r="O626" s="169"/>
      <c r="P626" s="169"/>
    </row>
    <row r="627" spans="12:16" s="188" customFormat="1" ht="30.6" customHeight="1">
      <c r="L627" s="169"/>
      <c r="M627" s="169"/>
      <c r="N627" s="169"/>
      <c r="O627" s="169"/>
      <c r="P627" s="169"/>
    </row>
    <row r="628" spans="12:16" s="188" customFormat="1" ht="30.6" customHeight="1">
      <c r="L628" s="169"/>
      <c r="M628" s="169"/>
      <c r="N628" s="169"/>
      <c r="O628" s="169"/>
      <c r="P628" s="169"/>
    </row>
    <row r="629" spans="12:16" s="188" customFormat="1" ht="30.6" customHeight="1">
      <c r="L629" s="169"/>
      <c r="M629" s="169"/>
      <c r="N629" s="169"/>
      <c r="O629" s="169"/>
      <c r="P629" s="169"/>
    </row>
    <row r="630" spans="12:16" s="188" customFormat="1" ht="30.6" customHeight="1">
      <c r="L630" s="169"/>
      <c r="M630" s="169"/>
      <c r="N630" s="169"/>
      <c r="O630" s="169"/>
      <c r="P630" s="169"/>
    </row>
    <row r="631" spans="12:16" s="188" customFormat="1" ht="30.6" customHeight="1">
      <c r="L631" s="169"/>
      <c r="M631" s="169"/>
      <c r="N631" s="169"/>
      <c r="O631" s="169"/>
      <c r="P631" s="169"/>
    </row>
    <row r="632" spans="12:16" s="188" customFormat="1" ht="30.6" customHeight="1">
      <c r="L632" s="169"/>
      <c r="M632" s="169"/>
      <c r="N632" s="169"/>
      <c r="O632" s="169"/>
      <c r="P632" s="169"/>
    </row>
    <row r="633" spans="12:16" s="188" customFormat="1" ht="30.6" customHeight="1">
      <c r="L633" s="169"/>
      <c r="M633" s="169"/>
      <c r="N633" s="169"/>
      <c r="O633" s="169"/>
      <c r="P633" s="169"/>
    </row>
    <row r="634" spans="12:16" s="188" customFormat="1" ht="30.6" customHeight="1">
      <c r="L634" s="169"/>
      <c r="M634" s="169"/>
      <c r="N634" s="169"/>
      <c r="O634" s="169"/>
      <c r="P634" s="169"/>
    </row>
    <row r="635" spans="12:16" s="188" customFormat="1" ht="30.6" customHeight="1">
      <c r="L635" s="169"/>
      <c r="M635" s="169"/>
      <c r="N635" s="169"/>
      <c r="O635" s="169"/>
      <c r="P635" s="169"/>
    </row>
    <row r="636" spans="12:16" s="188" customFormat="1" ht="30.6" customHeight="1">
      <c r="L636" s="169"/>
      <c r="M636" s="169"/>
      <c r="N636" s="169"/>
      <c r="O636" s="169"/>
      <c r="P636" s="169"/>
    </row>
    <row r="637" spans="12:16" s="188" customFormat="1" ht="30.6" customHeight="1">
      <c r="L637" s="169"/>
      <c r="M637" s="169"/>
      <c r="N637" s="169"/>
      <c r="O637" s="169"/>
      <c r="P637" s="169"/>
    </row>
    <row r="638" spans="12:16" s="188" customFormat="1" ht="30.6" customHeight="1">
      <c r="L638" s="169"/>
      <c r="M638" s="169"/>
      <c r="N638" s="169"/>
      <c r="O638" s="169"/>
      <c r="P638" s="169"/>
    </row>
    <row r="639" spans="12:16" s="188" customFormat="1" ht="30.6" customHeight="1">
      <c r="L639" s="169"/>
      <c r="M639" s="169"/>
      <c r="N639" s="169"/>
      <c r="O639" s="169"/>
      <c r="P639" s="169"/>
    </row>
    <row r="640" spans="12:16" s="188" customFormat="1" ht="30.6" customHeight="1">
      <c r="L640" s="169"/>
      <c r="M640" s="169"/>
      <c r="N640" s="169"/>
      <c r="O640" s="169"/>
      <c r="P640" s="169"/>
    </row>
    <row r="641" spans="12:16" s="188" customFormat="1" ht="30.6" customHeight="1">
      <c r="L641" s="169"/>
      <c r="M641" s="169"/>
      <c r="N641" s="169"/>
      <c r="O641" s="169"/>
      <c r="P641" s="169"/>
    </row>
    <row r="642" spans="12:16" s="188" customFormat="1" ht="30.6" customHeight="1">
      <c r="L642" s="169"/>
      <c r="M642" s="169"/>
      <c r="N642" s="169"/>
      <c r="O642" s="169"/>
      <c r="P642" s="169"/>
    </row>
    <row r="643" spans="12:16" s="188" customFormat="1" ht="30.6" customHeight="1">
      <c r="L643" s="169"/>
      <c r="M643" s="169"/>
      <c r="N643" s="169"/>
      <c r="O643" s="169"/>
      <c r="P643" s="169"/>
    </row>
    <row r="644" spans="12:16" s="188" customFormat="1" ht="30.6" customHeight="1">
      <c r="L644" s="169"/>
      <c r="M644" s="169"/>
      <c r="N644" s="169"/>
      <c r="O644" s="169"/>
      <c r="P644" s="169"/>
    </row>
    <row r="645" spans="12:16" s="188" customFormat="1" ht="30.6" customHeight="1">
      <c r="L645" s="169"/>
      <c r="M645" s="169"/>
      <c r="N645" s="169"/>
      <c r="O645" s="169"/>
      <c r="P645" s="169"/>
    </row>
    <row r="646" spans="12:16" s="188" customFormat="1" ht="30.6" customHeight="1">
      <c r="L646" s="169"/>
      <c r="M646" s="169"/>
      <c r="N646" s="169"/>
      <c r="O646" s="169"/>
      <c r="P646" s="169"/>
    </row>
    <row r="647" spans="12:16" s="188" customFormat="1" ht="30.6" customHeight="1">
      <c r="L647" s="169"/>
      <c r="M647" s="169"/>
      <c r="N647" s="169"/>
      <c r="O647" s="169"/>
      <c r="P647" s="169"/>
    </row>
    <row r="648" spans="12:16" s="188" customFormat="1" ht="30.6" customHeight="1">
      <c r="L648" s="169"/>
      <c r="M648" s="169"/>
      <c r="N648" s="169"/>
      <c r="O648" s="169"/>
      <c r="P648" s="169"/>
    </row>
    <row r="649" spans="12:16" s="188" customFormat="1" ht="30.6" customHeight="1">
      <c r="L649" s="169"/>
      <c r="M649" s="169"/>
      <c r="N649" s="169"/>
      <c r="O649" s="169"/>
      <c r="P649" s="169"/>
    </row>
    <row r="650" spans="12:16" s="188" customFormat="1" ht="30.6" customHeight="1">
      <c r="L650" s="169"/>
      <c r="M650" s="169"/>
      <c r="N650" s="169"/>
      <c r="O650" s="169"/>
      <c r="P650" s="169"/>
    </row>
    <row r="651" spans="12:16" s="188" customFormat="1" ht="30.6" customHeight="1">
      <c r="L651" s="169"/>
      <c r="M651" s="169"/>
      <c r="N651" s="169"/>
      <c r="O651" s="169"/>
      <c r="P651" s="169"/>
    </row>
    <row r="652" spans="12:16" s="188" customFormat="1" ht="30.6" customHeight="1">
      <c r="L652" s="169"/>
      <c r="M652" s="169"/>
      <c r="N652" s="169"/>
      <c r="O652" s="169"/>
      <c r="P652" s="169"/>
    </row>
    <row r="653" spans="12:16" s="188" customFormat="1" ht="30.6" customHeight="1">
      <c r="L653" s="169"/>
      <c r="M653" s="169"/>
      <c r="N653" s="169"/>
      <c r="O653" s="169"/>
      <c r="P653" s="169"/>
    </row>
    <row r="654" spans="12:16" s="188" customFormat="1" ht="30.6" customHeight="1">
      <c r="L654" s="169"/>
      <c r="M654" s="169"/>
      <c r="N654" s="169"/>
      <c r="O654" s="169"/>
      <c r="P654" s="169"/>
    </row>
    <row r="655" spans="12:16" s="188" customFormat="1" ht="30.6" customHeight="1">
      <c r="L655" s="169"/>
      <c r="M655" s="169"/>
      <c r="N655" s="169"/>
      <c r="O655" s="169"/>
      <c r="P655" s="169"/>
    </row>
    <row r="656" spans="12:16" s="188" customFormat="1" ht="30.6" customHeight="1">
      <c r="L656" s="169"/>
      <c r="M656" s="169"/>
      <c r="N656" s="169"/>
      <c r="O656" s="169"/>
      <c r="P656" s="169"/>
    </row>
    <row r="657" spans="12:16" s="188" customFormat="1" ht="30.6" customHeight="1">
      <c r="L657" s="169"/>
      <c r="M657" s="169"/>
      <c r="N657" s="169"/>
      <c r="O657" s="169"/>
      <c r="P657" s="169"/>
    </row>
    <row r="658" spans="12:16" s="188" customFormat="1" ht="30.6" customHeight="1">
      <c r="L658" s="169"/>
      <c r="M658" s="169"/>
      <c r="N658" s="169"/>
      <c r="O658" s="169"/>
      <c r="P658" s="169"/>
    </row>
    <row r="659" spans="12:16" s="188" customFormat="1" ht="30.6" customHeight="1">
      <c r="L659" s="169"/>
      <c r="M659" s="169"/>
      <c r="N659" s="169"/>
      <c r="O659" s="169"/>
      <c r="P659" s="169"/>
    </row>
    <row r="660" spans="12:16" s="188" customFormat="1" ht="30.6" customHeight="1">
      <c r="L660" s="169"/>
      <c r="M660" s="169"/>
      <c r="N660" s="169"/>
      <c r="O660" s="169"/>
      <c r="P660" s="169"/>
    </row>
    <row r="661" spans="12:16" s="188" customFormat="1" ht="30.6" customHeight="1">
      <c r="L661" s="169"/>
      <c r="M661" s="169"/>
      <c r="N661" s="169"/>
      <c r="O661" s="169"/>
      <c r="P661" s="169"/>
    </row>
    <row r="662" spans="12:16" s="188" customFormat="1" ht="30.6" customHeight="1">
      <c r="L662" s="169"/>
      <c r="M662" s="169"/>
      <c r="N662" s="169"/>
      <c r="O662" s="169"/>
      <c r="P662" s="169"/>
    </row>
    <row r="663" spans="12:16" s="188" customFormat="1" ht="30.6" customHeight="1">
      <c r="L663" s="169"/>
      <c r="M663" s="169"/>
      <c r="N663" s="169"/>
      <c r="O663" s="169"/>
      <c r="P663" s="169"/>
    </row>
    <row r="664" spans="12:16" s="188" customFormat="1" ht="30.6" customHeight="1">
      <c r="L664" s="169"/>
      <c r="M664" s="169"/>
      <c r="N664" s="169"/>
      <c r="O664" s="169"/>
      <c r="P664" s="169"/>
    </row>
    <row r="665" spans="12:16" s="188" customFormat="1" ht="30.6" customHeight="1">
      <c r="L665" s="169"/>
      <c r="M665" s="169"/>
      <c r="N665" s="169"/>
      <c r="O665" s="169"/>
      <c r="P665" s="169"/>
    </row>
    <row r="666" spans="12:16" s="188" customFormat="1" ht="30.6" customHeight="1">
      <c r="L666" s="169"/>
      <c r="M666" s="169"/>
      <c r="N666" s="169"/>
      <c r="O666" s="169"/>
      <c r="P666" s="169"/>
    </row>
    <row r="667" spans="12:16" s="188" customFormat="1" ht="30.6" customHeight="1">
      <c r="L667" s="169"/>
      <c r="M667" s="169"/>
      <c r="N667" s="169"/>
      <c r="O667" s="169"/>
      <c r="P667" s="169"/>
    </row>
    <row r="668" spans="12:16" s="188" customFormat="1" ht="30.6" customHeight="1">
      <c r="L668" s="169"/>
      <c r="M668" s="169"/>
      <c r="N668" s="169"/>
      <c r="O668" s="169"/>
      <c r="P668" s="169"/>
    </row>
    <row r="669" spans="12:16" s="188" customFormat="1" ht="30.6" customHeight="1">
      <c r="L669" s="169"/>
      <c r="M669" s="169"/>
      <c r="N669" s="169"/>
      <c r="O669" s="169"/>
      <c r="P669" s="169"/>
    </row>
    <row r="670" spans="12:16" s="188" customFormat="1" ht="30.6" customHeight="1">
      <c r="L670" s="169"/>
      <c r="M670" s="169"/>
      <c r="N670" s="169"/>
      <c r="O670" s="169"/>
      <c r="P670" s="169"/>
    </row>
    <row r="671" spans="12:16" s="188" customFormat="1" ht="30.6" customHeight="1">
      <c r="L671" s="169"/>
      <c r="M671" s="169"/>
      <c r="N671" s="169"/>
      <c r="O671" s="169"/>
      <c r="P671" s="169"/>
    </row>
    <row r="672" spans="12:16" s="188" customFormat="1" ht="30.6" customHeight="1">
      <c r="L672" s="169"/>
      <c r="M672" s="169"/>
      <c r="N672" s="169"/>
      <c r="O672" s="169"/>
      <c r="P672" s="169"/>
    </row>
    <row r="673" spans="12:16" s="188" customFormat="1" ht="30.6" customHeight="1">
      <c r="L673" s="169"/>
      <c r="M673" s="169"/>
      <c r="N673" s="169"/>
      <c r="O673" s="169"/>
      <c r="P673" s="169"/>
    </row>
    <row r="674" spans="12:16" s="188" customFormat="1" ht="30.6" customHeight="1">
      <c r="L674" s="169"/>
      <c r="M674" s="169"/>
      <c r="N674" s="169"/>
      <c r="O674" s="169"/>
      <c r="P674" s="169"/>
    </row>
    <row r="675" spans="12:16" s="188" customFormat="1" ht="30.6" customHeight="1">
      <c r="L675" s="169"/>
      <c r="M675" s="169"/>
      <c r="N675" s="169"/>
      <c r="O675" s="169"/>
      <c r="P675" s="169"/>
    </row>
    <row r="676" spans="12:16" s="188" customFormat="1" ht="30.6" customHeight="1">
      <c r="L676" s="169"/>
      <c r="M676" s="169"/>
      <c r="N676" s="169"/>
      <c r="O676" s="169"/>
      <c r="P676" s="169"/>
    </row>
    <row r="677" spans="12:16" s="188" customFormat="1" ht="30.6" customHeight="1">
      <c r="L677" s="169"/>
      <c r="M677" s="169"/>
      <c r="N677" s="169"/>
      <c r="O677" s="169"/>
      <c r="P677" s="169"/>
    </row>
    <row r="678" spans="12:16" s="188" customFormat="1" ht="30.6" customHeight="1">
      <c r="L678" s="169"/>
      <c r="M678" s="169"/>
      <c r="N678" s="169"/>
      <c r="O678" s="169"/>
      <c r="P678" s="169"/>
    </row>
    <row r="679" spans="12:16" s="188" customFormat="1" ht="30.6" customHeight="1">
      <c r="L679" s="169"/>
      <c r="M679" s="169"/>
      <c r="N679" s="169"/>
      <c r="O679" s="169"/>
      <c r="P679" s="169"/>
    </row>
    <row r="680" spans="12:16" s="188" customFormat="1" ht="30.6" customHeight="1">
      <c r="L680" s="169"/>
      <c r="M680" s="169"/>
      <c r="N680" s="169"/>
      <c r="O680" s="169"/>
      <c r="P680" s="169"/>
    </row>
    <row r="681" spans="12:16" s="188" customFormat="1" ht="30.6" customHeight="1">
      <c r="L681" s="169"/>
      <c r="M681" s="169"/>
      <c r="N681" s="169"/>
      <c r="O681" s="169"/>
      <c r="P681" s="169"/>
    </row>
    <row r="682" spans="12:16" s="188" customFormat="1" ht="30.6" customHeight="1">
      <c r="L682" s="169"/>
      <c r="M682" s="169"/>
      <c r="N682" s="169"/>
      <c r="O682" s="169"/>
      <c r="P682" s="169"/>
    </row>
    <row r="683" spans="12:16" s="188" customFormat="1" ht="30.6" customHeight="1">
      <c r="L683" s="169"/>
      <c r="M683" s="169"/>
      <c r="N683" s="169"/>
      <c r="O683" s="169"/>
      <c r="P683" s="169"/>
    </row>
    <row r="684" spans="12:16" s="188" customFormat="1" ht="30.6" customHeight="1">
      <c r="L684" s="169"/>
      <c r="M684" s="169"/>
      <c r="N684" s="169"/>
      <c r="O684" s="169"/>
      <c r="P684" s="169"/>
    </row>
    <row r="685" spans="12:16" s="188" customFormat="1" ht="30.6" customHeight="1">
      <c r="L685" s="169"/>
      <c r="M685" s="169"/>
      <c r="N685" s="169"/>
      <c r="O685" s="169"/>
      <c r="P685" s="169"/>
    </row>
    <row r="686" spans="12:16" s="188" customFormat="1" ht="30.6" customHeight="1">
      <c r="L686" s="169"/>
      <c r="M686" s="169"/>
      <c r="N686" s="169"/>
      <c r="O686" s="169"/>
      <c r="P686" s="169"/>
    </row>
    <row r="687" spans="12:16" s="188" customFormat="1" ht="30.6" customHeight="1">
      <c r="L687" s="169"/>
      <c r="M687" s="169"/>
      <c r="N687" s="169"/>
      <c r="O687" s="169"/>
      <c r="P687" s="169"/>
    </row>
    <row r="688" spans="12:16" s="188" customFormat="1" ht="30.6" customHeight="1">
      <c r="L688" s="169"/>
      <c r="M688" s="169"/>
      <c r="N688" s="169"/>
      <c r="O688" s="169"/>
      <c r="P688" s="169"/>
    </row>
    <row r="689" spans="12:16" s="188" customFormat="1" ht="30.6" customHeight="1">
      <c r="L689" s="169"/>
      <c r="M689" s="169"/>
      <c r="N689" s="169"/>
      <c r="O689" s="169"/>
      <c r="P689" s="169"/>
    </row>
    <row r="690" spans="12:16" s="188" customFormat="1" ht="30.6" customHeight="1">
      <c r="L690" s="169"/>
      <c r="M690" s="169"/>
      <c r="N690" s="169"/>
      <c r="O690" s="169"/>
      <c r="P690" s="169"/>
    </row>
    <row r="691" spans="12:16" s="188" customFormat="1" ht="30.6" customHeight="1">
      <c r="L691" s="169"/>
      <c r="M691" s="169"/>
      <c r="N691" s="169"/>
      <c r="O691" s="169"/>
      <c r="P691" s="169"/>
    </row>
    <row r="692" spans="12:16" s="188" customFormat="1" ht="30.6" customHeight="1">
      <c r="L692" s="169"/>
      <c r="M692" s="169"/>
      <c r="N692" s="169"/>
      <c r="O692" s="169"/>
      <c r="P692" s="169"/>
    </row>
    <row r="693" spans="12:16" s="188" customFormat="1" ht="30.6" customHeight="1">
      <c r="L693" s="169"/>
      <c r="M693" s="169"/>
      <c r="N693" s="169"/>
      <c r="O693" s="169"/>
      <c r="P693" s="169"/>
    </row>
    <row r="694" spans="12:16" s="188" customFormat="1" ht="30.6" customHeight="1">
      <c r="L694" s="169"/>
      <c r="M694" s="169"/>
      <c r="N694" s="169"/>
      <c r="O694" s="169"/>
      <c r="P694" s="169"/>
    </row>
    <row r="695" spans="12:16" s="188" customFormat="1" ht="30.6" customHeight="1">
      <c r="L695" s="169"/>
      <c r="M695" s="169"/>
      <c r="N695" s="169"/>
      <c r="O695" s="169"/>
      <c r="P695" s="169"/>
    </row>
    <row r="696" spans="12:16" s="188" customFormat="1" ht="30.6" customHeight="1">
      <c r="L696" s="169"/>
      <c r="M696" s="169"/>
      <c r="N696" s="169"/>
      <c r="O696" s="169"/>
      <c r="P696" s="169"/>
    </row>
    <row r="697" spans="12:16" s="188" customFormat="1" ht="30.6" customHeight="1">
      <c r="L697" s="169"/>
      <c r="M697" s="169"/>
      <c r="N697" s="169"/>
      <c r="O697" s="169"/>
      <c r="P697" s="169"/>
    </row>
    <row r="698" spans="12:16" s="188" customFormat="1" ht="30.6" customHeight="1">
      <c r="L698" s="169"/>
      <c r="M698" s="169"/>
      <c r="N698" s="169"/>
      <c r="O698" s="169"/>
      <c r="P698" s="169"/>
    </row>
    <row r="699" spans="12:16" s="188" customFormat="1" ht="30.6" customHeight="1">
      <c r="L699" s="169"/>
      <c r="M699" s="169"/>
      <c r="N699" s="169"/>
      <c r="O699" s="169"/>
      <c r="P699" s="169"/>
    </row>
    <row r="700" spans="12:16" s="188" customFormat="1" ht="30.6" customHeight="1">
      <c r="L700" s="169"/>
      <c r="M700" s="169"/>
      <c r="N700" s="169"/>
      <c r="O700" s="169"/>
      <c r="P700" s="169"/>
    </row>
    <row r="701" spans="12:16" s="188" customFormat="1" ht="30.6" customHeight="1">
      <c r="L701" s="169"/>
      <c r="M701" s="169"/>
      <c r="N701" s="169"/>
      <c r="O701" s="169"/>
      <c r="P701" s="169"/>
    </row>
    <row r="702" spans="12:16" s="188" customFormat="1" ht="30.6" customHeight="1">
      <c r="L702" s="169"/>
      <c r="M702" s="169"/>
      <c r="N702" s="169"/>
      <c r="O702" s="169"/>
      <c r="P702" s="169"/>
    </row>
    <row r="703" spans="12:16" s="188" customFormat="1" ht="30.6" customHeight="1">
      <c r="L703" s="169"/>
      <c r="M703" s="169"/>
      <c r="N703" s="169"/>
      <c r="O703" s="169"/>
      <c r="P703" s="169"/>
    </row>
    <row r="704" spans="12:16" s="188" customFormat="1" ht="30.6" customHeight="1">
      <c r="L704" s="169"/>
      <c r="M704" s="169"/>
      <c r="N704" s="169"/>
      <c r="O704" s="169"/>
      <c r="P704" s="169"/>
    </row>
    <row r="705" spans="12:16" s="188" customFormat="1" ht="30.6" customHeight="1">
      <c r="L705" s="169"/>
      <c r="M705" s="169"/>
      <c r="N705" s="169"/>
      <c r="O705" s="169"/>
      <c r="P705" s="169"/>
    </row>
    <row r="706" spans="12:16" s="188" customFormat="1" ht="30.6" customHeight="1">
      <c r="L706" s="169"/>
      <c r="M706" s="169"/>
      <c r="N706" s="169"/>
      <c r="O706" s="169"/>
      <c r="P706" s="169"/>
    </row>
    <row r="707" spans="12:16" s="188" customFormat="1" ht="30.6" customHeight="1">
      <c r="L707" s="169"/>
      <c r="M707" s="169"/>
      <c r="N707" s="169"/>
      <c r="O707" s="169"/>
      <c r="P707" s="169"/>
    </row>
    <row r="708" spans="12:16" s="188" customFormat="1" ht="30.6" customHeight="1">
      <c r="L708" s="169"/>
      <c r="M708" s="169"/>
      <c r="N708" s="169"/>
      <c r="O708" s="169"/>
      <c r="P708" s="169"/>
    </row>
    <row r="709" spans="12:16" s="188" customFormat="1" ht="30.6" customHeight="1">
      <c r="L709" s="169"/>
      <c r="M709" s="169"/>
      <c r="N709" s="169"/>
      <c r="O709" s="169"/>
      <c r="P709" s="169"/>
    </row>
    <row r="710" spans="12:16" s="188" customFormat="1" ht="30.6" customHeight="1">
      <c r="L710" s="169"/>
      <c r="M710" s="169"/>
      <c r="N710" s="169"/>
      <c r="O710" s="169"/>
      <c r="P710" s="169"/>
    </row>
    <row r="711" spans="12:16" s="188" customFormat="1" ht="30.6" customHeight="1">
      <c r="L711" s="169"/>
      <c r="M711" s="169"/>
      <c r="N711" s="169"/>
      <c r="O711" s="169"/>
      <c r="P711" s="169"/>
    </row>
    <row r="712" spans="12:16" s="188" customFormat="1" ht="30.6" customHeight="1">
      <c r="L712" s="169"/>
      <c r="M712" s="169"/>
      <c r="N712" s="169"/>
      <c r="O712" s="169"/>
      <c r="P712" s="169"/>
    </row>
    <row r="713" spans="12:16" s="188" customFormat="1" ht="30.6" customHeight="1">
      <c r="L713" s="169"/>
      <c r="M713" s="169"/>
      <c r="N713" s="169"/>
      <c r="O713" s="169"/>
      <c r="P713" s="169"/>
    </row>
    <row r="714" spans="12:16" s="188" customFormat="1" ht="30.6" customHeight="1">
      <c r="L714" s="169"/>
      <c r="M714" s="169"/>
      <c r="N714" s="169"/>
      <c r="O714" s="169"/>
      <c r="P714" s="169"/>
    </row>
    <row r="715" spans="12:16" s="188" customFormat="1" ht="30.6" customHeight="1">
      <c r="L715" s="169"/>
      <c r="M715" s="169"/>
      <c r="N715" s="169"/>
      <c r="O715" s="169"/>
      <c r="P715" s="169"/>
    </row>
    <row r="716" spans="12:16" s="188" customFormat="1" ht="30.6" customHeight="1">
      <c r="L716" s="169"/>
      <c r="M716" s="169"/>
      <c r="N716" s="169"/>
      <c r="O716" s="169"/>
      <c r="P716" s="169"/>
    </row>
    <row r="717" spans="12:16" s="188" customFormat="1" ht="30.6" customHeight="1">
      <c r="L717" s="169"/>
      <c r="M717" s="169"/>
      <c r="N717" s="169"/>
      <c r="O717" s="169"/>
      <c r="P717" s="169"/>
    </row>
    <row r="718" spans="12:16" s="188" customFormat="1" ht="30.6" customHeight="1">
      <c r="L718" s="169"/>
      <c r="M718" s="169"/>
      <c r="N718" s="169"/>
      <c r="O718" s="169"/>
      <c r="P718" s="169"/>
    </row>
    <row r="719" spans="12:16" s="188" customFormat="1" ht="30.6" customHeight="1">
      <c r="L719" s="169"/>
      <c r="M719" s="169"/>
      <c r="N719" s="169"/>
      <c r="O719" s="169"/>
      <c r="P719" s="169"/>
    </row>
    <row r="720" spans="12:16" s="188" customFormat="1" ht="30.6" customHeight="1">
      <c r="L720" s="169"/>
      <c r="M720" s="169"/>
      <c r="N720" s="169"/>
      <c r="O720" s="169"/>
      <c r="P720" s="169"/>
    </row>
    <row r="721" spans="12:16" s="188" customFormat="1" ht="30.6" customHeight="1">
      <c r="L721" s="169"/>
      <c r="M721" s="169"/>
      <c r="N721" s="169"/>
      <c r="O721" s="169"/>
      <c r="P721" s="169"/>
    </row>
    <row r="722" spans="12:16" s="188" customFormat="1" ht="30.6" customHeight="1">
      <c r="L722" s="169"/>
      <c r="M722" s="169"/>
      <c r="N722" s="169"/>
      <c r="O722" s="169"/>
      <c r="P722" s="169"/>
    </row>
    <row r="723" spans="12:16" s="188" customFormat="1" ht="30.6" customHeight="1">
      <c r="L723" s="169"/>
      <c r="M723" s="169"/>
      <c r="N723" s="169"/>
      <c r="O723" s="169"/>
      <c r="P723" s="169"/>
    </row>
    <row r="724" spans="12:16" s="188" customFormat="1" ht="30.6" customHeight="1">
      <c r="L724" s="169"/>
      <c r="M724" s="169"/>
      <c r="N724" s="169"/>
      <c r="O724" s="169"/>
      <c r="P724" s="169"/>
    </row>
    <row r="725" spans="12:16" s="188" customFormat="1" ht="30.6" customHeight="1">
      <c r="L725" s="169"/>
      <c r="M725" s="169"/>
      <c r="N725" s="169"/>
      <c r="O725" s="169"/>
      <c r="P725" s="169"/>
    </row>
    <row r="726" spans="12:16" s="188" customFormat="1" ht="30.6" customHeight="1">
      <c r="L726" s="169"/>
      <c r="M726" s="169"/>
      <c r="N726" s="169"/>
      <c r="O726" s="169"/>
      <c r="P726" s="169"/>
    </row>
    <row r="727" spans="12:16" s="188" customFormat="1" ht="30.6" customHeight="1">
      <c r="L727" s="169"/>
      <c r="M727" s="169"/>
      <c r="N727" s="169"/>
      <c r="O727" s="169"/>
      <c r="P727" s="169"/>
    </row>
    <row r="728" spans="12:16" s="188" customFormat="1" ht="30.6" customHeight="1">
      <c r="L728" s="169"/>
      <c r="M728" s="169"/>
      <c r="N728" s="169"/>
      <c r="O728" s="169"/>
      <c r="P728" s="169"/>
    </row>
    <row r="729" spans="12:16" s="188" customFormat="1" ht="30.6" customHeight="1">
      <c r="L729" s="169"/>
      <c r="M729" s="169"/>
      <c r="N729" s="169"/>
      <c r="O729" s="169"/>
      <c r="P729" s="169"/>
    </row>
    <row r="730" spans="12:16" s="188" customFormat="1" ht="30.6" customHeight="1">
      <c r="L730" s="169"/>
      <c r="M730" s="169"/>
      <c r="N730" s="169"/>
      <c r="O730" s="169"/>
      <c r="P730" s="169"/>
    </row>
    <row r="731" spans="12:16" s="188" customFormat="1" ht="30.6" customHeight="1">
      <c r="L731" s="169"/>
      <c r="M731" s="169"/>
      <c r="N731" s="169"/>
      <c r="O731" s="169"/>
      <c r="P731" s="169"/>
    </row>
    <row r="732" spans="12:16" s="188" customFormat="1" ht="30.6" customHeight="1">
      <c r="L732" s="169"/>
      <c r="M732" s="169"/>
      <c r="N732" s="169"/>
      <c r="O732" s="169"/>
      <c r="P732" s="169"/>
    </row>
    <row r="733" spans="12:16" s="188" customFormat="1" ht="30.6" customHeight="1">
      <c r="L733" s="169"/>
      <c r="M733" s="169"/>
      <c r="N733" s="169"/>
      <c r="O733" s="169"/>
      <c r="P733" s="169"/>
    </row>
    <row r="734" spans="12:16" s="188" customFormat="1" ht="30.6" customHeight="1">
      <c r="L734" s="169"/>
      <c r="M734" s="169"/>
      <c r="N734" s="169"/>
      <c r="O734" s="169"/>
      <c r="P734" s="169"/>
    </row>
    <row r="735" spans="12:16" s="188" customFormat="1" ht="30.6" customHeight="1">
      <c r="L735" s="169"/>
      <c r="M735" s="169"/>
      <c r="N735" s="169"/>
      <c r="O735" s="169"/>
      <c r="P735" s="169"/>
    </row>
    <row r="736" spans="12:16" s="188" customFormat="1" ht="30.6" customHeight="1">
      <c r="L736" s="169"/>
      <c r="M736" s="169"/>
      <c r="N736" s="169"/>
      <c r="O736" s="169"/>
      <c r="P736" s="169"/>
    </row>
    <row r="737" spans="12:16" s="188" customFormat="1" ht="30.6" customHeight="1">
      <c r="L737" s="169"/>
      <c r="M737" s="169"/>
      <c r="N737" s="169"/>
      <c r="O737" s="169"/>
      <c r="P737" s="169"/>
    </row>
    <row r="738" spans="12:16" s="188" customFormat="1" ht="30.6" customHeight="1">
      <c r="L738" s="169"/>
      <c r="M738" s="169"/>
      <c r="N738" s="169"/>
      <c r="O738" s="169"/>
      <c r="P738" s="169"/>
    </row>
    <row r="739" spans="12:16" s="188" customFormat="1" ht="30.6" customHeight="1">
      <c r="L739" s="169"/>
      <c r="M739" s="169"/>
      <c r="N739" s="169"/>
      <c r="O739" s="169"/>
      <c r="P739" s="169"/>
    </row>
    <row r="740" spans="12:16" s="188" customFormat="1" ht="30.6" customHeight="1">
      <c r="L740" s="169"/>
      <c r="M740" s="169"/>
      <c r="N740" s="169"/>
      <c r="O740" s="169"/>
      <c r="P740" s="169"/>
    </row>
    <row r="741" spans="12:16" s="188" customFormat="1" ht="30.6" customHeight="1">
      <c r="L741" s="169"/>
      <c r="M741" s="169"/>
      <c r="N741" s="169"/>
      <c r="O741" s="169"/>
      <c r="P741" s="169"/>
    </row>
    <row r="742" spans="12:16" s="188" customFormat="1" ht="30.6" customHeight="1">
      <c r="L742" s="169"/>
      <c r="M742" s="169"/>
      <c r="N742" s="169"/>
      <c r="O742" s="169"/>
      <c r="P742" s="169"/>
    </row>
    <row r="743" spans="12:16" s="188" customFormat="1" ht="30.6" customHeight="1">
      <c r="L743" s="169"/>
      <c r="M743" s="169"/>
      <c r="N743" s="169"/>
      <c r="O743" s="169"/>
      <c r="P743" s="169"/>
    </row>
    <row r="744" spans="12:16" s="188" customFormat="1" ht="30.6" customHeight="1">
      <c r="L744" s="169"/>
      <c r="M744" s="169"/>
      <c r="N744" s="169"/>
      <c r="O744" s="169"/>
      <c r="P744" s="169"/>
    </row>
    <row r="745" spans="12:16" s="188" customFormat="1" ht="30.6" customHeight="1">
      <c r="L745" s="169"/>
      <c r="M745" s="169"/>
      <c r="N745" s="169"/>
      <c r="O745" s="169"/>
      <c r="P745" s="169"/>
    </row>
    <row r="746" spans="12:16" s="188" customFormat="1" ht="30.6" customHeight="1">
      <c r="L746" s="169"/>
      <c r="M746" s="169"/>
      <c r="N746" s="169"/>
      <c r="O746" s="169"/>
      <c r="P746" s="169"/>
    </row>
    <row r="747" spans="12:16" s="188" customFormat="1" ht="30.6" customHeight="1">
      <c r="L747" s="169"/>
      <c r="M747" s="169"/>
      <c r="N747" s="169"/>
      <c r="O747" s="169"/>
      <c r="P747" s="169"/>
    </row>
    <row r="748" spans="12:16" s="188" customFormat="1" ht="30.6" customHeight="1">
      <c r="L748" s="169"/>
      <c r="M748" s="169"/>
      <c r="N748" s="169"/>
      <c r="O748" s="169"/>
      <c r="P748" s="169"/>
    </row>
    <row r="749" spans="12:16" s="188" customFormat="1" ht="30.6" customHeight="1">
      <c r="L749" s="169"/>
      <c r="M749" s="169"/>
      <c r="N749" s="169"/>
      <c r="O749" s="169"/>
      <c r="P749" s="169"/>
    </row>
    <row r="750" spans="12:16" s="188" customFormat="1" ht="30.6" customHeight="1">
      <c r="L750" s="169"/>
      <c r="M750" s="169"/>
      <c r="N750" s="169"/>
      <c r="O750" s="169"/>
      <c r="P750" s="169"/>
    </row>
    <row r="751" spans="12:16" s="188" customFormat="1" ht="30.6" customHeight="1">
      <c r="L751" s="169"/>
      <c r="M751" s="169"/>
      <c r="N751" s="169"/>
      <c r="O751" s="169"/>
      <c r="P751" s="169"/>
    </row>
    <row r="752" spans="12:16" s="188" customFormat="1" ht="30.6" customHeight="1">
      <c r="L752" s="169"/>
      <c r="M752" s="169"/>
      <c r="N752" s="169"/>
      <c r="O752" s="169"/>
      <c r="P752" s="169"/>
    </row>
    <row r="753" spans="12:16" s="188" customFormat="1" ht="30.6" customHeight="1">
      <c r="L753" s="169"/>
      <c r="M753" s="169"/>
      <c r="N753" s="169"/>
      <c r="O753" s="169"/>
      <c r="P753" s="169"/>
    </row>
    <row r="754" spans="12:16" s="188" customFormat="1" ht="30.6" customHeight="1">
      <c r="L754" s="169"/>
      <c r="M754" s="169"/>
      <c r="N754" s="169"/>
      <c r="O754" s="169"/>
      <c r="P754" s="169"/>
    </row>
    <row r="755" spans="12:16" s="188" customFormat="1" ht="30.6" customHeight="1">
      <c r="L755" s="169"/>
      <c r="M755" s="169"/>
      <c r="N755" s="169"/>
      <c r="O755" s="169"/>
      <c r="P755" s="169"/>
    </row>
    <row r="756" spans="12:16" s="188" customFormat="1" ht="30.6" customHeight="1">
      <c r="L756" s="169"/>
      <c r="M756" s="169"/>
      <c r="N756" s="169"/>
      <c r="O756" s="169"/>
      <c r="P756" s="169"/>
    </row>
    <row r="757" spans="12:16" s="188" customFormat="1" ht="30.6" customHeight="1">
      <c r="L757" s="169"/>
      <c r="M757" s="169"/>
      <c r="N757" s="169"/>
      <c r="O757" s="169"/>
      <c r="P757" s="169"/>
    </row>
    <row r="758" spans="12:16" s="188" customFormat="1" ht="30.6" customHeight="1">
      <c r="L758" s="169"/>
      <c r="M758" s="169"/>
      <c r="N758" s="169"/>
      <c r="O758" s="169"/>
      <c r="P758" s="169"/>
    </row>
    <row r="759" spans="12:16" s="188" customFormat="1" ht="30.6" customHeight="1">
      <c r="L759" s="169"/>
      <c r="M759" s="169"/>
      <c r="N759" s="169"/>
      <c r="O759" s="169"/>
      <c r="P759" s="169"/>
    </row>
    <row r="760" spans="12:16" s="188" customFormat="1" ht="30.6" customHeight="1">
      <c r="L760" s="169"/>
      <c r="M760" s="169"/>
      <c r="N760" s="169"/>
      <c r="O760" s="169"/>
      <c r="P760" s="169"/>
    </row>
    <row r="761" spans="12:16" s="188" customFormat="1" ht="30.6" customHeight="1">
      <c r="L761" s="169"/>
      <c r="M761" s="169"/>
      <c r="N761" s="169"/>
      <c r="O761" s="169"/>
      <c r="P761" s="169"/>
    </row>
    <row r="762" spans="12:16" s="188" customFormat="1" ht="30.6" customHeight="1">
      <c r="L762" s="169"/>
      <c r="M762" s="169"/>
      <c r="N762" s="169"/>
      <c r="O762" s="169"/>
      <c r="P762" s="169"/>
    </row>
    <row r="763" spans="12:16" s="188" customFormat="1" ht="30.6" customHeight="1">
      <c r="L763" s="169"/>
      <c r="M763" s="169"/>
      <c r="N763" s="169"/>
      <c r="O763" s="169"/>
      <c r="P763" s="169"/>
    </row>
    <row r="764" spans="12:16" s="188" customFormat="1" ht="30.6" customHeight="1">
      <c r="L764" s="169"/>
      <c r="M764" s="169"/>
      <c r="N764" s="169"/>
      <c r="O764" s="169"/>
      <c r="P764" s="169"/>
    </row>
    <row r="765" spans="12:16" s="188" customFormat="1" ht="30.6" customHeight="1">
      <c r="L765" s="169"/>
      <c r="M765" s="169"/>
      <c r="N765" s="169"/>
      <c r="O765" s="169"/>
      <c r="P765" s="169"/>
    </row>
    <row r="766" spans="12:16" s="188" customFormat="1" ht="30.6" customHeight="1">
      <c r="L766" s="169"/>
      <c r="M766" s="169"/>
      <c r="N766" s="169"/>
      <c r="O766" s="169"/>
      <c r="P766" s="169"/>
    </row>
    <row r="767" spans="12:16" s="188" customFormat="1" ht="30.6" customHeight="1">
      <c r="L767" s="169"/>
      <c r="M767" s="169"/>
      <c r="N767" s="169"/>
      <c r="O767" s="169"/>
      <c r="P767" s="169"/>
    </row>
    <row r="768" spans="12:16" s="188" customFormat="1" ht="30.6" customHeight="1">
      <c r="L768" s="169"/>
      <c r="M768" s="169"/>
      <c r="N768" s="169"/>
      <c r="O768" s="169"/>
      <c r="P768" s="169"/>
    </row>
    <row r="769" spans="12:16" s="188" customFormat="1" ht="30.6" customHeight="1">
      <c r="L769" s="169"/>
      <c r="M769" s="169"/>
      <c r="N769" s="169"/>
      <c r="O769" s="169"/>
      <c r="P769" s="169"/>
    </row>
    <row r="770" spans="12:16" s="188" customFormat="1" ht="30.6" customHeight="1">
      <c r="L770" s="169"/>
      <c r="M770" s="169"/>
      <c r="N770" s="169"/>
      <c r="O770" s="169"/>
      <c r="P770" s="169"/>
    </row>
    <row r="771" spans="12:16" s="188" customFormat="1" ht="30.6" customHeight="1">
      <c r="L771" s="169"/>
      <c r="M771" s="169"/>
      <c r="N771" s="169"/>
      <c r="O771" s="169"/>
      <c r="P771" s="169"/>
    </row>
    <row r="772" spans="12:16" s="188" customFormat="1" ht="30.6" customHeight="1">
      <c r="L772" s="169"/>
      <c r="M772" s="169"/>
      <c r="N772" s="169"/>
      <c r="O772" s="169"/>
      <c r="P772" s="169"/>
    </row>
    <row r="773" spans="12:16" s="188" customFormat="1" ht="30.6" customHeight="1">
      <c r="L773" s="169"/>
      <c r="M773" s="169"/>
      <c r="N773" s="169"/>
      <c r="O773" s="169"/>
      <c r="P773" s="169"/>
    </row>
    <row r="774" spans="12:16" s="188" customFormat="1" ht="30.6" customHeight="1">
      <c r="L774" s="169"/>
      <c r="M774" s="169"/>
      <c r="N774" s="169"/>
      <c r="O774" s="169"/>
      <c r="P774" s="169"/>
    </row>
    <row r="775" spans="12:16" s="188" customFormat="1" ht="30.6" customHeight="1">
      <c r="L775" s="169"/>
      <c r="M775" s="169"/>
      <c r="N775" s="169"/>
      <c r="O775" s="169"/>
      <c r="P775" s="169"/>
    </row>
    <row r="776" spans="12:16" s="188" customFormat="1" ht="30.6" customHeight="1">
      <c r="L776" s="169"/>
      <c r="M776" s="169"/>
      <c r="N776" s="169"/>
      <c r="O776" s="169"/>
      <c r="P776" s="169"/>
    </row>
    <row r="777" spans="12:16" s="188" customFormat="1" ht="30.6" customHeight="1">
      <c r="L777" s="169"/>
      <c r="M777" s="169"/>
      <c r="N777" s="169"/>
      <c r="O777" s="169"/>
      <c r="P777" s="169"/>
    </row>
    <row r="778" spans="12:16" s="188" customFormat="1" ht="30.6" customHeight="1">
      <c r="L778" s="169"/>
      <c r="M778" s="169"/>
      <c r="N778" s="169"/>
      <c r="O778" s="169"/>
      <c r="P778" s="169"/>
    </row>
    <row r="779" spans="12:16" s="188" customFormat="1" ht="30.6" customHeight="1">
      <c r="L779" s="169"/>
      <c r="M779" s="169"/>
      <c r="N779" s="169"/>
      <c r="O779" s="169"/>
      <c r="P779" s="169"/>
    </row>
    <row r="780" spans="12:16" s="188" customFormat="1" ht="30.6" customHeight="1">
      <c r="L780" s="169"/>
      <c r="M780" s="169"/>
      <c r="N780" s="169"/>
      <c r="O780" s="169"/>
      <c r="P780" s="169"/>
    </row>
    <row r="781" spans="12:16" s="188" customFormat="1" ht="30.6" customHeight="1">
      <c r="L781" s="169"/>
      <c r="M781" s="169"/>
      <c r="N781" s="169"/>
      <c r="O781" s="169"/>
      <c r="P781" s="169"/>
    </row>
    <row r="782" spans="12:16" s="188" customFormat="1" ht="30.6" customHeight="1">
      <c r="L782" s="169"/>
      <c r="M782" s="169"/>
      <c r="N782" s="169"/>
      <c r="O782" s="169"/>
      <c r="P782" s="169"/>
    </row>
    <row r="783" spans="12:16" s="188" customFormat="1" ht="30.6" customHeight="1">
      <c r="L783" s="169"/>
      <c r="M783" s="169"/>
      <c r="N783" s="169"/>
      <c r="O783" s="169"/>
      <c r="P783" s="169"/>
    </row>
    <row r="784" spans="12:16" s="188" customFormat="1" ht="30.6" customHeight="1">
      <c r="L784" s="169"/>
      <c r="M784" s="169"/>
      <c r="N784" s="169"/>
      <c r="O784" s="169"/>
      <c r="P784" s="169"/>
    </row>
    <row r="785" spans="12:16" s="188" customFormat="1" ht="30.6" customHeight="1">
      <c r="L785" s="169"/>
      <c r="M785" s="169"/>
      <c r="N785" s="169"/>
      <c r="O785" s="169"/>
      <c r="P785" s="169"/>
    </row>
    <row r="786" spans="12:16" s="188" customFormat="1" ht="30.6" customHeight="1">
      <c r="L786" s="169"/>
      <c r="M786" s="169"/>
      <c r="N786" s="169"/>
      <c r="O786" s="169"/>
      <c r="P786" s="169"/>
    </row>
    <row r="787" spans="12:16" s="188" customFormat="1" ht="30.6" customHeight="1">
      <c r="L787" s="169"/>
      <c r="M787" s="169"/>
      <c r="N787" s="169"/>
      <c r="O787" s="169"/>
      <c r="P787" s="169"/>
    </row>
    <row r="788" spans="12:16" s="188" customFormat="1" ht="30.6" customHeight="1">
      <c r="L788" s="169"/>
      <c r="M788" s="169"/>
      <c r="N788" s="169"/>
      <c r="O788" s="169"/>
      <c r="P788" s="169"/>
    </row>
    <row r="789" spans="12:16" s="188" customFormat="1" ht="30.6" customHeight="1">
      <c r="L789" s="169"/>
      <c r="M789" s="169"/>
      <c r="N789" s="169"/>
      <c r="O789" s="169"/>
      <c r="P789" s="169"/>
    </row>
    <row r="790" spans="12:16" s="188" customFormat="1" ht="30.6" customHeight="1">
      <c r="L790" s="169"/>
      <c r="M790" s="169"/>
      <c r="N790" s="169"/>
      <c r="O790" s="169"/>
      <c r="P790" s="169"/>
    </row>
    <row r="791" spans="12:16" s="188" customFormat="1" ht="30.6" customHeight="1">
      <c r="L791" s="169"/>
      <c r="M791" s="169"/>
      <c r="N791" s="169"/>
      <c r="O791" s="169"/>
      <c r="P791" s="169"/>
    </row>
    <row r="792" spans="12:16" s="188" customFormat="1" ht="30.6" customHeight="1">
      <c r="L792" s="169"/>
      <c r="M792" s="169"/>
      <c r="N792" s="169"/>
      <c r="O792" s="169"/>
      <c r="P792" s="169"/>
    </row>
    <row r="793" spans="12:16" s="188" customFormat="1" ht="30.6" customHeight="1">
      <c r="L793" s="169"/>
      <c r="M793" s="169"/>
      <c r="N793" s="169"/>
      <c r="O793" s="169"/>
      <c r="P793" s="169"/>
    </row>
    <row r="794" spans="12:16" s="188" customFormat="1" ht="30.6" customHeight="1">
      <c r="L794" s="169"/>
      <c r="M794" s="169"/>
      <c r="N794" s="169"/>
      <c r="O794" s="169"/>
      <c r="P794" s="169"/>
    </row>
    <row r="795" spans="12:16" s="188" customFormat="1" ht="30.6" customHeight="1">
      <c r="L795" s="169"/>
      <c r="M795" s="169"/>
      <c r="N795" s="169"/>
      <c r="O795" s="169"/>
      <c r="P795" s="169"/>
    </row>
    <row r="796" spans="12:16" s="188" customFormat="1" ht="30.6" customHeight="1">
      <c r="L796" s="169"/>
      <c r="M796" s="169"/>
      <c r="N796" s="169"/>
      <c r="O796" s="169"/>
      <c r="P796" s="169"/>
    </row>
    <row r="797" spans="12:16" s="188" customFormat="1" ht="30.6" customHeight="1">
      <c r="L797" s="169"/>
      <c r="M797" s="169"/>
      <c r="N797" s="169"/>
      <c r="O797" s="169"/>
      <c r="P797" s="169"/>
    </row>
    <row r="798" spans="12:16" s="188" customFormat="1" ht="30.6" customHeight="1">
      <c r="L798" s="169"/>
      <c r="M798" s="169"/>
      <c r="N798" s="169"/>
      <c r="O798" s="169"/>
      <c r="P798" s="169"/>
    </row>
    <row r="799" spans="12:16" s="188" customFormat="1" ht="30.6" customHeight="1">
      <c r="L799" s="169"/>
      <c r="M799" s="169"/>
      <c r="N799" s="169"/>
      <c r="O799" s="169"/>
      <c r="P799" s="169"/>
    </row>
    <row r="800" spans="12:16" s="188" customFormat="1" ht="30.6" customHeight="1">
      <c r="L800" s="169"/>
      <c r="M800" s="169"/>
      <c r="N800" s="169"/>
      <c r="O800" s="169"/>
      <c r="P800" s="169"/>
    </row>
    <row r="801" spans="12:16" s="188" customFormat="1" ht="30.6" customHeight="1">
      <c r="L801" s="169"/>
      <c r="M801" s="169"/>
      <c r="N801" s="169"/>
      <c r="O801" s="169"/>
      <c r="P801" s="169"/>
    </row>
    <row r="802" spans="12:16" s="188" customFormat="1" ht="30.6" customHeight="1">
      <c r="L802" s="169"/>
      <c r="M802" s="169"/>
      <c r="N802" s="169"/>
      <c r="O802" s="169"/>
      <c r="P802" s="169"/>
    </row>
    <row r="803" spans="12:16" s="188" customFormat="1" ht="30.6" customHeight="1">
      <c r="L803" s="169"/>
      <c r="M803" s="169"/>
      <c r="N803" s="169"/>
      <c r="O803" s="169"/>
      <c r="P803" s="169"/>
    </row>
    <row r="804" spans="12:16" s="188" customFormat="1" ht="30.6" customHeight="1">
      <c r="L804" s="169"/>
      <c r="M804" s="169"/>
      <c r="N804" s="169"/>
      <c r="O804" s="169"/>
      <c r="P804" s="169"/>
    </row>
    <row r="805" spans="12:16" s="188" customFormat="1" ht="30.6" customHeight="1">
      <c r="L805" s="169"/>
      <c r="M805" s="169"/>
      <c r="N805" s="169"/>
      <c r="O805" s="169"/>
      <c r="P805" s="169"/>
    </row>
    <row r="806" spans="12:16" s="188" customFormat="1" ht="30.6" customHeight="1">
      <c r="L806" s="169"/>
      <c r="M806" s="169"/>
      <c r="N806" s="169"/>
      <c r="O806" s="169"/>
      <c r="P806" s="169"/>
    </row>
    <row r="807" spans="12:16" s="188" customFormat="1" ht="30.6" customHeight="1">
      <c r="L807" s="169"/>
      <c r="M807" s="169"/>
      <c r="N807" s="169"/>
      <c r="O807" s="169"/>
      <c r="P807" s="169"/>
    </row>
    <row r="808" spans="12:16" s="188" customFormat="1" ht="30.6" customHeight="1">
      <c r="L808" s="169"/>
      <c r="M808" s="169"/>
      <c r="N808" s="169"/>
      <c r="O808" s="169"/>
      <c r="P808" s="169"/>
    </row>
    <row r="809" spans="12:16" s="188" customFormat="1" ht="30.6" customHeight="1">
      <c r="L809" s="169"/>
      <c r="M809" s="169"/>
      <c r="N809" s="169"/>
      <c r="O809" s="169"/>
      <c r="P809" s="169"/>
    </row>
    <row r="810" spans="12:16" s="188" customFormat="1" ht="30.6" customHeight="1">
      <c r="L810" s="169"/>
      <c r="M810" s="169"/>
      <c r="N810" s="169"/>
      <c r="O810" s="169"/>
      <c r="P810" s="169"/>
    </row>
    <row r="811" spans="12:16" s="188" customFormat="1" ht="30.6" customHeight="1">
      <c r="L811" s="169"/>
      <c r="M811" s="169"/>
      <c r="N811" s="169"/>
      <c r="O811" s="169"/>
      <c r="P811" s="169"/>
    </row>
    <row r="812" spans="12:16" s="188" customFormat="1" ht="30.6" customHeight="1">
      <c r="L812" s="169"/>
      <c r="M812" s="169"/>
      <c r="N812" s="169"/>
      <c r="O812" s="169"/>
      <c r="P812" s="169"/>
    </row>
    <row r="813" spans="12:16" s="188" customFormat="1" ht="30.6" customHeight="1">
      <c r="L813" s="169"/>
      <c r="M813" s="169"/>
      <c r="N813" s="169"/>
      <c r="O813" s="169"/>
      <c r="P813" s="169"/>
    </row>
    <row r="814" spans="12:16" s="188" customFormat="1" ht="30.6" customHeight="1">
      <c r="L814" s="169"/>
      <c r="M814" s="169"/>
      <c r="N814" s="169"/>
      <c r="O814" s="169"/>
      <c r="P814" s="169"/>
    </row>
    <row r="815" spans="12:16" s="188" customFormat="1" ht="30.6" customHeight="1">
      <c r="L815" s="169"/>
      <c r="M815" s="169"/>
      <c r="N815" s="169"/>
      <c r="O815" s="169"/>
      <c r="P815" s="169"/>
    </row>
    <row r="816" spans="12:16" s="188" customFormat="1" ht="30.6" customHeight="1">
      <c r="L816" s="169"/>
      <c r="M816" s="169"/>
      <c r="N816" s="169"/>
      <c r="O816" s="169"/>
      <c r="P816" s="169"/>
    </row>
    <row r="817" spans="12:16" s="188" customFormat="1" ht="30.6" customHeight="1">
      <c r="L817" s="169"/>
      <c r="M817" s="169"/>
      <c r="N817" s="169"/>
      <c r="O817" s="169"/>
      <c r="P817" s="169"/>
    </row>
    <row r="818" spans="12:16" s="188" customFormat="1" ht="30.6" customHeight="1">
      <c r="L818" s="169"/>
      <c r="M818" s="169"/>
      <c r="N818" s="169"/>
      <c r="O818" s="169"/>
      <c r="P818" s="169"/>
    </row>
    <row r="819" spans="12:16" s="188" customFormat="1" ht="30.6" customHeight="1">
      <c r="L819" s="169"/>
      <c r="M819" s="169"/>
      <c r="N819" s="169"/>
      <c r="O819" s="169"/>
      <c r="P819" s="169"/>
    </row>
    <row r="820" spans="12:16" s="188" customFormat="1" ht="30.6" customHeight="1">
      <c r="L820" s="169"/>
      <c r="M820" s="169"/>
      <c r="N820" s="169"/>
      <c r="O820" s="169"/>
      <c r="P820" s="169"/>
    </row>
    <row r="821" spans="12:16" s="188" customFormat="1" ht="30.6" customHeight="1">
      <c r="L821" s="169"/>
      <c r="M821" s="169"/>
      <c r="N821" s="169"/>
      <c r="O821" s="169"/>
      <c r="P821" s="169"/>
    </row>
    <row r="822" spans="12:16" s="188" customFormat="1" ht="30.6" customHeight="1">
      <c r="L822" s="169"/>
      <c r="M822" s="169"/>
      <c r="N822" s="169"/>
      <c r="O822" s="169"/>
      <c r="P822" s="169"/>
    </row>
    <row r="823" spans="12:16" s="188" customFormat="1" ht="30.6" customHeight="1">
      <c r="L823" s="169"/>
      <c r="M823" s="169"/>
      <c r="N823" s="169"/>
      <c r="O823" s="169"/>
      <c r="P823" s="169"/>
    </row>
    <row r="824" spans="12:16" s="188" customFormat="1" ht="30.6" customHeight="1">
      <c r="L824" s="169"/>
      <c r="M824" s="169"/>
      <c r="N824" s="169"/>
      <c r="O824" s="169"/>
      <c r="P824" s="169"/>
    </row>
    <row r="825" spans="12:16" s="188" customFormat="1" ht="30.6" customHeight="1">
      <c r="L825" s="169"/>
      <c r="M825" s="169"/>
      <c r="N825" s="169"/>
      <c r="O825" s="169"/>
      <c r="P825" s="169"/>
    </row>
    <row r="826" spans="12:16" s="188" customFormat="1" ht="30.6" customHeight="1">
      <c r="L826" s="169"/>
      <c r="M826" s="169"/>
      <c r="N826" s="169"/>
      <c r="O826" s="169"/>
      <c r="P826" s="169"/>
    </row>
    <row r="827" spans="12:16" s="188" customFormat="1" ht="30.6" customHeight="1">
      <c r="L827" s="169"/>
      <c r="M827" s="169"/>
      <c r="N827" s="169"/>
      <c r="O827" s="169"/>
      <c r="P827" s="169"/>
    </row>
    <row r="828" spans="12:16" s="188" customFormat="1" ht="30.6" customHeight="1">
      <c r="L828" s="169"/>
      <c r="M828" s="169"/>
      <c r="N828" s="169"/>
      <c r="O828" s="169"/>
      <c r="P828" s="169"/>
    </row>
    <row r="829" spans="12:16" s="188" customFormat="1" ht="30.6" customHeight="1">
      <c r="L829" s="169"/>
      <c r="M829" s="169"/>
      <c r="N829" s="169"/>
      <c r="O829" s="169"/>
      <c r="P829" s="169"/>
    </row>
    <row r="830" spans="12:16" s="188" customFormat="1" ht="30.6" customHeight="1">
      <c r="L830" s="169"/>
      <c r="M830" s="169"/>
      <c r="N830" s="169"/>
      <c r="O830" s="169"/>
      <c r="P830" s="169"/>
    </row>
    <row r="831" spans="12:16" s="188" customFormat="1" ht="30.6" customHeight="1">
      <c r="L831" s="169"/>
      <c r="M831" s="169"/>
      <c r="N831" s="169"/>
      <c r="O831" s="169"/>
      <c r="P831" s="169"/>
    </row>
    <row r="832" spans="12:16" s="188" customFormat="1" ht="30.6" customHeight="1">
      <c r="L832" s="169"/>
      <c r="M832" s="169"/>
      <c r="N832" s="169"/>
      <c r="O832" s="169"/>
      <c r="P832" s="169"/>
    </row>
    <row r="833" spans="12:16" s="188" customFormat="1" ht="30.6" customHeight="1">
      <c r="L833" s="169"/>
      <c r="M833" s="169"/>
      <c r="N833" s="169"/>
      <c r="O833" s="169"/>
      <c r="P833" s="169"/>
    </row>
    <row r="834" spans="12:16" s="188" customFormat="1" ht="30.6" customHeight="1">
      <c r="L834" s="169"/>
      <c r="M834" s="169"/>
      <c r="N834" s="169"/>
      <c r="O834" s="169"/>
      <c r="P834" s="169"/>
    </row>
    <row r="835" spans="12:16" s="188" customFormat="1" ht="30.6" customHeight="1">
      <c r="L835" s="169"/>
      <c r="M835" s="169"/>
      <c r="N835" s="169"/>
      <c r="O835" s="169"/>
      <c r="P835" s="169"/>
    </row>
    <row r="836" spans="12:16" s="188" customFormat="1" ht="30.6" customHeight="1">
      <c r="L836" s="169"/>
      <c r="M836" s="169"/>
      <c r="N836" s="169"/>
      <c r="O836" s="169"/>
      <c r="P836" s="169"/>
    </row>
    <row r="837" spans="12:16" s="188" customFormat="1" ht="30.6" customHeight="1">
      <c r="L837" s="169"/>
      <c r="M837" s="169"/>
      <c r="N837" s="169"/>
      <c r="O837" s="169"/>
      <c r="P837" s="169"/>
    </row>
    <row r="838" spans="12:16" s="188" customFormat="1" ht="30.6" customHeight="1">
      <c r="L838" s="169"/>
      <c r="M838" s="169"/>
      <c r="N838" s="169"/>
      <c r="O838" s="169"/>
      <c r="P838" s="169"/>
    </row>
    <row r="839" spans="12:16" s="188" customFormat="1" ht="30.6" customHeight="1">
      <c r="L839" s="169"/>
      <c r="M839" s="169"/>
      <c r="N839" s="169"/>
      <c r="O839" s="169"/>
      <c r="P839" s="169"/>
    </row>
    <row r="840" spans="12:16" s="188" customFormat="1" ht="30.6" customHeight="1">
      <c r="L840" s="169"/>
      <c r="M840" s="169"/>
      <c r="N840" s="169"/>
      <c r="O840" s="169"/>
      <c r="P840" s="169"/>
    </row>
    <row r="841" spans="12:16" s="188" customFormat="1" ht="30.6" customHeight="1">
      <c r="L841" s="169"/>
      <c r="M841" s="169"/>
      <c r="N841" s="169"/>
      <c r="O841" s="169"/>
      <c r="P841" s="169"/>
    </row>
    <row r="842" spans="12:16" s="188" customFormat="1" ht="30.6" customHeight="1">
      <c r="L842" s="169"/>
      <c r="M842" s="169"/>
      <c r="N842" s="169"/>
      <c r="O842" s="169"/>
      <c r="P842" s="169"/>
    </row>
    <row r="843" spans="12:16" s="188" customFormat="1" ht="30.6" customHeight="1">
      <c r="L843" s="169"/>
      <c r="M843" s="169"/>
      <c r="N843" s="169"/>
      <c r="O843" s="169"/>
      <c r="P843" s="169"/>
    </row>
    <row r="844" spans="12:16" s="188" customFormat="1" ht="30.6" customHeight="1">
      <c r="L844" s="169"/>
      <c r="M844" s="169"/>
      <c r="N844" s="169"/>
      <c r="O844" s="169"/>
      <c r="P844" s="169"/>
    </row>
    <row r="845" spans="12:16" s="188" customFormat="1" ht="30.6" customHeight="1">
      <c r="L845" s="169"/>
      <c r="M845" s="169"/>
      <c r="N845" s="169"/>
      <c r="O845" s="169"/>
      <c r="P845" s="169"/>
    </row>
    <row r="846" spans="12:16" s="188" customFormat="1" ht="30.6" customHeight="1">
      <c r="L846" s="169"/>
      <c r="M846" s="169"/>
      <c r="N846" s="169"/>
      <c r="O846" s="169"/>
      <c r="P846" s="169"/>
    </row>
    <row r="847" spans="12:16" s="188" customFormat="1" ht="30.6" customHeight="1">
      <c r="L847" s="169"/>
      <c r="M847" s="169"/>
      <c r="N847" s="169"/>
      <c r="O847" s="169"/>
      <c r="P847" s="169"/>
    </row>
    <row r="848" spans="12:16" s="188" customFormat="1" ht="30.6" customHeight="1">
      <c r="L848" s="169"/>
      <c r="M848" s="169"/>
      <c r="N848" s="169"/>
      <c r="O848" s="169"/>
      <c r="P848" s="169"/>
    </row>
    <row r="849" spans="12:16" s="188" customFormat="1" ht="30.6" customHeight="1">
      <c r="L849" s="169"/>
      <c r="M849" s="169"/>
      <c r="N849" s="169"/>
      <c r="O849" s="169"/>
      <c r="P849" s="169"/>
    </row>
    <row r="850" spans="12:16" s="188" customFormat="1" ht="30.6" customHeight="1">
      <c r="L850" s="169"/>
      <c r="M850" s="169"/>
      <c r="N850" s="169"/>
      <c r="O850" s="169"/>
      <c r="P850" s="169"/>
    </row>
    <row r="851" spans="12:16" s="188" customFormat="1" ht="30.6" customHeight="1">
      <c r="L851" s="169"/>
      <c r="M851" s="169"/>
      <c r="N851" s="169"/>
      <c r="O851" s="169"/>
      <c r="P851" s="169"/>
    </row>
    <row r="852" spans="12:16" s="188" customFormat="1" ht="30.6" customHeight="1">
      <c r="L852" s="169"/>
      <c r="M852" s="169"/>
      <c r="N852" s="169"/>
      <c r="O852" s="169"/>
      <c r="P852" s="169"/>
    </row>
    <row r="853" spans="12:16" s="188" customFormat="1" ht="30.6" customHeight="1">
      <c r="L853" s="169"/>
      <c r="M853" s="169"/>
      <c r="N853" s="169"/>
      <c r="O853" s="169"/>
      <c r="P853" s="169"/>
    </row>
    <row r="854" spans="12:16" s="188" customFormat="1" ht="30.6" customHeight="1">
      <c r="L854" s="169"/>
      <c r="M854" s="169"/>
      <c r="N854" s="169"/>
      <c r="O854" s="169"/>
      <c r="P854" s="169"/>
    </row>
    <row r="855" spans="12:16" s="188" customFormat="1" ht="30.6" customHeight="1">
      <c r="L855" s="169"/>
      <c r="M855" s="169"/>
      <c r="N855" s="169"/>
      <c r="O855" s="169"/>
      <c r="P855" s="169"/>
    </row>
    <row r="856" spans="12:16" s="188" customFormat="1" ht="30.6" customHeight="1">
      <c r="L856" s="169"/>
      <c r="M856" s="169"/>
      <c r="N856" s="169"/>
      <c r="O856" s="169"/>
      <c r="P856" s="169"/>
    </row>
    <row r="857" spans="12:16" s="188" customFormat="1" ht="30.6" customHeight="1">
      <c r="L857" s="169"/>
      <c r="M857" s="169"/>
      <c r="N857" s="169"/>
      <c r="O857" s="169"/>
      <c r="P857" s="169"/>
    </row>
    <row r="858" spans="12:16" s="188" customFormat="1" ht="30.6" customHeight="1">
      <c r="L858" s="169"/>
      <c r="M858" s="169"/>
      <c r="N858" s="169"/>
      <c r="O858" s="169"/>
      <c r="P858" s="169"/>
    </row>
    <row r="859" spans="12:16" s="188" customFormat="1" ht="30.6" customHeight="1">
      <c r="L859" s="169"/>
      <c r="M859" s="169"/>
      <c r="N859" s="169"/>
      <c r="O859" s="169"/>
      <c r="P859" s="169"/>
    </row>
    <row r="860" spans="12:16" s="188" customFormat="1" ht="30.6" customHeight="1">
      <c r="L860" s="169"/>
      <c r="M860" s="169"/>
      <c r="N860" s="169"/>
      <c r="O860" s="169"/>
      <c r="P860" s="169"/>
    </row>
    <row r="861" spans="12:16" s="188" customFormat="1" ht="30.6" customHeight="1">
      <c r="L861" s="169"/>
      <c r="M861" s="169"/>
      <c r="N861" s="169"/>
      <c r="O861" s="169"/>
      <c r="P861" s="169"/>
    </row>
    <row r="862" spans="12:16" s="188" customFormat="1" ht="30.6" customHeight="1">
      <c r="L862" s="169"/>
      <c r="M862" s="169"/>
      <c r="N862" s="169"/>
      <c r="O862" s="169"/>
      <c r="P862" s="169"/>
    </row>
    <row r="863" spans="12:16" s="188" customFormat="1" ht="30.6" customHeight="1">
      <c r="L863" s="169"/>
      <c r="M863" s="169"/>
      <c r="N863" s="169"/>
      <c r="O863" s="169"/>
      <c r="P863" s="169"/>
    </row>
    <row r="864" spans="12:16" s="188" customFormat="1" ht="30.6" customHeight="1">
      <c r="L864" s="169"/>
      <c r="M864" s="169"/>
      <c r="N864" s="169"/>
      <c r="O864" s="169"/>
      <c r="P864" s="169"/>
    </row>
    <row r="865" spans="12:16" s="188" customFormat="1" ht="30.6" customHeight="1">
      <c r="L865" s="169"/>
      <c r="M865" s="169"/>
      <c r="N865" s="169"/>
      <c r="O865" s="169"/>
      <c r="P865" s="169"/>
    </row>
    <row r="866" spans="12:16" s="188" customFormat="1" ht="30.6" customHeight="1">
      <c r="L866" s="169"/>
      <c r="M866" s="169"/>
      <c r="N866" s="169"/>
      <c r="O866" s="169"/>
      <c r="P866" s="169"/>
    </row>
    <row r="867" spans="12:16" s="188" customFormat="1" ht="30.6" customHeight="1">
      <c r="L867" s="169"/>
      <c r="M867" s="169"/>
      <c r="N867" s="169"/>
      <c r="O867" s="169"/>
      <c r="P867" s="169"/>
    </row>
    <row r="868" spans="12:16" s="188" customFormat="1" ht="30.6" customHeight="1">
      <c r="L868" s="169"/>
      <c r="M868" s="169"/>
      <c r="N868" s="169"/>
      <c r="O868" s="169"/>
      <c r="P868" s="169"/>
    </row>
    <row r="869" spans="12:16" s="188" customFormat="1" ht="30.6" customHeight="1">
      <c r="L869" s="169"/>
      <c r="M869" s="169"/>
      <c r="N869" s="169"/>
      <c r="O869" s="169"/>
      <c r="P869" s="169"/>
    </row>
    <row r="870" spans="12:16" s="188" customFormat="1" ht="30.6" customHeight="1">
      <c r="L870" s="169"/>
      <c r="M870" s="169"/>
      <c r="N870" s="169"/>
      <c r="O870" s="169"/>
      <c r="P870" s="169"/>
    </row>
    <row r="871" spans="12:16" s="188" customFormat="1" ht="30.6" customHeight="1">
      <c r="L871" s="169"/>
      <c r="M871" s="169"/>
      <c r="N871" s="169"/>
      <c r="O871" s="169"/>
      <c r="P871" s="169"/>
    </row>
    <row r="872" spans="12:16" s="188" customFormat="1" ht="30.6" customHeight="1">
      <c r="L872" s="169"/>
      <c r="M872" s="169"/>
      <c r="N872" s="169"/>
      <c r="O872" s="169"/>
      <c r="P872" s="169"/>
    </row>
    <row r="873" spans="12:16" s="188" customFormat="1" ht="30.6" customHeight="1">
      <c r="L873" s="169"/>
      <c r="M873" s="169"/>
      <c r="N873" s="169"/>
      <c r="O873" s="169"/>
      <c r="P873" s="169"/>
    </row>
    <row r="874" spans="12:16" s="188" customFormat="1" ht="30.6" customHeight="1">
      <c r="L874" s="169"/>
      <c r="M874" s="169"/>
      <c r="N874" s="169"/>
      <c r="O874" s="169"/>
      <c r="P874" s="169"/>
    </row>
    <row r="875" spans="12:16" s="188" customFormat="1" ht="30.6" customHeight="1">
      <c r="L875" s="169"/>
      <c r="M875" s="169"/>
      <c r="N875" s="169"/>
      <c r="O875" s="169"/>
      <c r="P875" s="169"/>
    </row>
    <row r="876" spans="12:16" s="188" customFormat="1" ht="30.6" customHeight="1">
      <c r="L876" s="169"/>
      <c r="M876" s="169"/>
      <c r="N876" s="169"/>
      <c r="O876" s="169"/>
      <c r="P876" s="169"/>
    </row>
    <row r="877" spans="12:16" s="188" customFormat="1" ht="30.6" customHeight="1">
      <c r="L877" s="169"/>
      <c r="M877" s="169"/>
      <c r="N877" s="169"/>
      <c r="O877" s="169"/>
      <c r="P877" s="169"/>
    </row>
    <row r="878" spans="12:16" s="188" customFormat="1" ht="30.6" customHeight="1">
      <c r="L878" s="169"/>
      <c r="M878" s="169"/>
      <c r="N878" s="169"/>
      <c r="O878" s="169"/>
      <c r="P878" s="169"/>
    </row>
    <row r="879" spans="12:16" s="188" customFormat="1" ht="30.6" customHeight="1">
      <c r="L879" s="169"/>
      <c r="M879" s="169"/>
      <c r="N879" s="169"/>
      <c r="O879" s="169"/>
      <c r="P879" s="169"/>
    </row>
    <row r="880" spans="12:16" s="188" customFormat="1" ht="30.6" customHeight="1">
      <c r="L880" s="169"/>
      <c r="M880" s="169"/>
      <c r="N880" s="169"/>
      <c r="O880" s="169"/>
      <c r="P880" s="169"/>
    </row>
    <row r="881" spans="12:16" s="188" customFormat="1" ht="30.6" customHeight="1">
      <c r="L881" s="169"/>
      <c r="M881" s="169"/>
      <c r="N881" s="169"/>
      <c r="O881" s="169"/>
      <c r="P881" s="169"/>
    </row>
    <row r="882" spans="12:16" s="188" customFormat="1" ht="30.6" customHeight="1">
      <c r="L882" s="169"/>
      <c r="M882" s="169"/>
      <c r="N882" s="169"/>
      <c r="O882" s="169"/>
      <c r="P882" s="169"/>
    </row>
    <row r="883" spans="12:16" s="188" customFormat="1" ht="30.6" customHeight="1">
      <c r="L883" s="169"/>
      <c r="M883" s="169"/>
      <c r="N883" s="169"/>
      <c r="O883" s="169"/>
      <c r="P883" s="169"/>
    </row>
    <row r="884" spans="12:16" s="188" customFormat="1" ht="30.6" customHeight="1">
      <c r="L884" s="169"/>
      <c r="M884" s="169"/>
      <c r="N884" s="169"/>
      <c r="O884" s="169"/>
      <c r="P884" s="169"/>
    </row>
    <row r="885" spans="12:16" s="188" customFormat="1" ht="30.6" customHeight="1">
      <c r="L885" s="169"/>
      <c r="M885" s="169"/>
      <c r="N885" s="169"/>
      <c r="O885" s="169"/>
      <c r="P885" s="169"/>
    </row>
    <row r="886" spans="12:16" s="188" customFormat="1" ht="30.6" customHeight="1">
      <c r="L886" s="169"/>
      <c r="M886" s="169"/>
      <c r="N886" s="169"/>
      <c r="O886" s="169"/>
      <c r="P886" s="169"/>
    </row>
    <row r="887" spans="12:16" s="188" customFormat="1" ht="30.6" customHeight="1">
      <c r="L887" s="169"/>
      <c r="M887" s="169"/>
      <c r="N887" s="169"/>
      <c r="O887" s="169"/>
      <c r="P887" s="169"/>
    </row>
    <row r="888" spans="12:16" s="188" customFormat="1" ht="30.6" customHeight="1">
      <c r="L888" s="169"/>
      <c r="M888" s="169"/>
      <c r="N888" s="169"/>
      <c r="O888" s="169"/>
      <c r="P888" s="169"/>
    </row>
    <row r="889" spans="12:16" s="188" customFormat="1" ht="30.6" customHeight="1">
      <c r="L889" s="169"/>
      <c r="M889" s="169"/>
      <c r="N889" s="169"/>
      <c r="O889" s="169"/>
      <c r="P889" s="169"/>
    </row>
    <row r="890" spans="12:16" s="188" customFormat="1" ht="30.6" customHeight="1">
      <c r="L890" s="169"/>
      <c r="M890" s="169"/>
      <c r="N890" s="169"/>
      <c r="O890" s="169"/>
      <c r="P890" s="169"/>
    </row>
    <row r="891" spans="12:16" s="188" customFormat="1" ht="30.6" customHeight="1">
      <c r="L891" s="169"/>
      <c r="M891" s="169"/>
      <c r="N891" s="169"/>
      <c r="O891" s="169"/>
      <c r="P891" s="169"/>
    </row>
    <row r="892" spans="12:16" s="188" customFormat="1" ht="30.6" customHeight="1">
      <c r="L892" s="169"/>
      <c r="M892" s="169"/>
      <c r="N892" s="169"/>
      <c r="O892" s="169"/>
      <c r="P892" s="169"/>
    </row>
    <row r="893" spans="12:16" s="188" customFormat="1" ht="30.6" customHeight="1">
      <c r="L893" s="169"/>
      <c r="M893" s="169"/>
      <c r="N893" s="169"/>
      <c r="O893" s="169"/>
      <c r="P893" s="169"/>
    </row>
    <row r="894" spans="12:16" s="188" customFormat="1" ht="30.6" customHeight="1">
      <c r="L894" s="169"/>
      <c r="M894" s="169"/>
      <c r="N894" s="169"/>
      <c r="O894" s="169"/>
      <c r="P894" s="169"/>
    </row>
    <row r="895" spans="12:16" s="188" customFormat="1" ht="30.6" customHeight="1">
      <c r="L895" s="169"/>
      <c r="M895" s="169"/>
      <c r="N895" s="169"/>
      <c r="O895" s="169"/>
      <c r="P895" s="169"/>
    </row>
    <row r="896" spans="12:16" s="188" customFormat="1" ht="30.6" customHeight="1">
      <c r="L896" s="169"/>
      <c r="M896" s="169"/>
      <c r="N896" s="169"/>
      <c r="O896" s="169"/>
      <c r="P896" s="169"/>
    </row>
    <row r="897" spans="12:16" s="188" customFormat="1" ht="30.6" customHeight="1">
      <c r="L897" s="169"/>
      <c r="M897" s="169"/>
      <c r="N897" s="169"/>
      <c r="O897" s="169"/>
      <c r="P897" s="169"/>
    </row>
    <row r="898" spans="12:16" s="188" customFormat="1" ht="30.6" customHeight="1">
      <c r="L898" s="169"/>
      <c r="M898" s="169"/>
      <c r="N898" s="169"/>
      <c r="O898" s="169"/>
      <c r="P898" s="169"/>
    </row>
    <row r="899" spans="12:16" s="188" customFormat="1" ht="30.6" customHeight="1">
      <c r="L899" s="169"/>
      <c r="M899" s="169"/>
      <c r="N899" s="169"/>
      <c r="O899" s="169"/>
      <c r="P899" s="169"/>
    </row>
    <row r="900" spans="12:16" s="188" customFormat="1" ht="30.6" customHeight="1">
      <c r="L900" s="169"/>
      <c r="M900" s="169"/>
      <c r="N900" s="169"/>
      <c r="O900" s="169"/>
      <c r="P900" s="169"/>
    </row>
    <row r="901" spans="12:16" s="188" customFormat="1" ht="30.6" customHeight="1">
      <c r="L901" s="169"/>
      <c r="M901" s="169"/>
      <c r="N901" s="169"/>
      <c r="O901" s="169"/>
      <c r="P901" s="169"/>
    </row>
    <row r="902" spans="12:16" s="188" customFormat="1" ht="30.6" customHeight="1">
      <c r="L902" s="169"/>
      <c r="M902" s="169"/>
      <c r="N902" s="169"/>
      <c r="O902" s="169"/>
      <c r="P902" s="169"/>
    </row>
    <row r="903" spans="12:16" s="188" customFormat="1" ht="30.6" customHeight="1">
      <c r="L903" s="169"/>
      <c r="M903" s="169"/>
      <c r="N903" s="169"/>
      <c r="O903" s="169"/>
      <c r="P903" s="169"/>
    </row>
    <row r="904" spans="12:16" s="188" customFormat="1" ht="30.6" customHeight="1">
      <c r="L904" s="169"/>
      <c r="M904" s="169"/>
      <c r="N904" s="169"/>
      <c r="O904" s="169"/>
      <c r="P904" s="169"/>
    </row>
    <row r="905" spans="12:16" s="188" customFormat="1" ht="30.6" customHeight="1">
      <c r="L905" s="169"/>
      <c r="M905" s="169"/>
      <c r="N905" s="169"/>
      <c r="O905" s="169"/>
      <c r="P905" s="169"/>
    </row>
    <row r="906" spans="12:16" s="188" customFormat="1" ht="30.6" customHeight="1">
      <c r="L906" s="169"/>
      <c r="M906" s="169"/>
      <c r="N906" s="169"/>
      <c r="O906" s="169"/>
      <c r="P906" s="169"/>
    </row>
    <row r="907" spans="12:16" s="188" customFormat="1" ht="30.6" customHeight="1">
      <c r="L907" s="169"/>
      <c r="M907" s="169"/>
      <c r="N907" s="169"/>
      <c r="O907" s="169"/>
      <c r="P907" s="169"/>
    </row>
    <row r="908" spans="12:16" s="188" customFormat="1" ht="30.6" customHeight="1">
      <c r="L908" s="169"/>
      <c r="M908" s="169"/>
      <c r="N908" s="169"/>
      <c r="O908" s="169"/>
      <c r="P908" s="169"/>
    </row>
    <row r="909" spans="12:16" s="188" customFormat="1" ht="30.6" customHeight="1">
      <c r="L909" s="169"/>
      <c r="M909" s="169"/>
      <c r="N909" s="169"/>
      <c r="O909" s="169"/>
      <c r="P909" s="169"/>
    </row>
    <row r="910" spans="12:16" s="188" customFormat="1" ht="30.6" customHeight="1">
      <c r="L910" s="169"/>
      <c r="M910" s="169"/>
      <c r="N910" s="169"/>
      <c r="O910" s="169"/>
      <c r="P910" s="169"/>
    </row>
    <row r="911" spans="12:16" s="188" customFormat="1" ht="30.6" customHeight="1">
      <c r="L911" s="169"/>
      <c r="M911" s="169"/>
      <c r="N911" s="169"/>
      <c r="O911" s="169"/>
      <c r="P911" s="169"/>
    </row>
    <row r="912" spans="12:16" s="188" customFormat="1" ht="30.6" customHeight="1">
      <c r="L912" s="169"/>
      <c r="M912" s="169"/>
      <c r="N912" s="169"/>
      <c r="O912" s="169"/>
      <c r="P912" s="169"/>
    </row>
    <row r="913" spans="12:16" s="188" customFormat="1" ht="30.6" customHeight="1">
      <c r="L913" s="169"/>
      <c r="M913" s="169"/>
      <c r="N913" s="169"/>
      <c r="O913" s="169"/>
      <c r="P913" s="169"/>
    </row>
    <row r="914" spans="12:16" s="188" customFormat="1" ht="30.6" customHeight="1">
      <c r="L914" s="169"/>
      <c r="M914" s="169"/>
      <c r="N914" s="169"/>
      <c r="O914" s="169"/>
      <c r="P914" s="169"/>
    </row>
    <row r="915" spans="12:16" s="188" customFormat="1" ht="30.6" customHeight="1">
      <c r="L915" s="169"/>
      <c r="M915" s="169"/>
      <c r="N915" s="169"/>
      <c r="O915" s="169"/>
      <c r="P915" s="169"/>
    </row>
    <row r="916" spans="12:16" s="188" customFormat="1" ht="30.6" customHeight="1">
      <c r="L916" s="169"/>
      <c r="M916" s="169"/>
      <c r="N916" s="169"/>
      <c r="O916" s="169"/>
      <c r="P916" s="169"/>
    </row>
    <row r="917" spans="12:16" s="188" customFormat="1" ht="30.6" customHeight="1">
      <c r="L917" s="169"/>
      <c r="M917" s="169"/>
      <c r="N917" s="169"/>
      <c r="O917" s="169"/>
      <c r="P917" s="169"/>
    </row>
    <row r="918" spans="12:16" s="188" customFormat="1" ht="30.6" customHeight="1">
      <c r="L918" s="169"/>
      <c r="M918" s="169"/>
      <c r="N918" s="169"/>
      <c r="O918" s="169"/>
      <c r="P918" s="169"/>
    </row>
    <row r="919" spans="12:16" s="188" customFormat="1" ht="30.6" customHeight="1">
      <c r="L919" s="169"/>
      <c r="M919" s="169"/>
      <c r="N919" s="169"/>
      <c r="O919" s="169"/>
      <c r="P919" s="169"/>
    </row>
    <row r="920" spans="12:16" s="188" customFormat="1" ht="30.6" customHeight="1">
      <c r="L920" s="169"/>
      <c r="M920" s="169"/>
      <c r="N920" s="169"/>
      <c r="O920" s="169"/>
      <c r="P920" s="169"/>
    </row>
    <row r="921" spans="12:16" s="188" customFormat="1" ht="30.6" customHeight="1">
      <c r="L921" s="169"/>
      <c r="M921" s="169"/>
      <c r="N921" s="169"/>
      <c r="O921" s="169"/>
      <c r="P921" s="169"/>
    </row>
    <row r="922" spans="12:16" s="188" customFormat="1" ht="30.6" customHeight="1">
      <c r="L922" s="169"/>
      <c r="M922" s="169"/>
      <c r="N922" s="169"/>
      <c r="O922" s="169"/>
      <c r="P922" s="169"/>
    </row>
    <row r="923" spans="12:16" s="188" customFormat="1" ht="30.6" customHeight="1">
      <c r="L923" s="169"/>
      <c r="M923" s="169"/>
      <c r="N923" s="169"/>
      <c r="O923" s="169"/>
      <c r="P923" s="169"/>
    </row>
    <row r="924" spans="12:16" s="188" customFormat="1" ht="30.6" customHeight="1">
      <c r="L924" s="169"/>
      <c r="M924" s="169"/>
      <c r="N924" s="169"/>
      <c r="O924" s="169"/>
      <c r="P924" s="169"/>
    </row>
    <row r="925" spans="12:16" s="188" customFormat="1" ht="30.6" customHeight="1">
      <c r="L925" s="169"/>
      <c r="M925" s="169"/>
      <c r="N925" s="169"/>
      <c r="O925" s="169"/>
      <c r="P925" s="169"/>
    </row>
    <row r="926" spans="12:16" s="188" customFormat="1" ht="30.6" customHeight="1">
      <c r="L926" s="169"/>
      <c r="M926" s="169"/>
      <c r="N926" s="169"/>
      <c r="O926" s="169"/>
      <c r="P926" s="169"/>
    </row>
    <row r="927" spans="12:16" s="188" customFormat="1" ht="30.6" customHeight="1">
      <c r="L927" s="169"/>
      <c r="M927" s="169"/>
      <c r="N927" s="169"/>
      <c r="O927" s="169"/>
      <c r="P927" s="169"/>
    </row>
    <row r="928" spans="12:16" s="188" customFormat="1" ht="30.6" customHeight="1">
      <c r="L928" s="169"/>
      <c r="M928" s="169"/>
      <c r="N928" s="169"/>
      <c r="O928" s="169"/>
      <c r="P928" s="169"/>
    </row>
    <row r="929" spans="12:16" s="188" customFormat="1" ht="30.6" customHeight="1">
      <c r="L929" s="169"/>
      <c r="M929" s="169"/>
      <c r="N929" s="169"/>
      <c r="O929" s="169"/>
      <c r="P929" s="169"/>
    </row>
    <row r="930" spans="12:16" s="188" customFormat="1" ht="30.6" customHeight="1">
      <c r="L930" s="169"/>
      <c r="M930" s="169"/>
      <c r="N930" s="169"/>
      <c r="O930" s="169"/>
      <c r="P930" s="169"/>
    </row>
    <row r="931" spans="12:16" s="188" customFormat="1" ht="30.6" customHeight="1">
      <c r="L931" s="169"/>
      <c r="M931" s="169"/>
      <c r="N931" s="169"/>
      <c r="O931" s="169"/>
      <c r="P931" s="169"/>
    </row>
    <row r="932" spans="12:16" s="188" customFormat="1" ht="30.6" customHeight="1">
      <c r="L932" s="169"/>
      <c r="M932" s="169"/>
      <c r="N932" s="169"/>
      <c r="O932" s="169"/>
      <c r="P932" s="169"/>
    </row>
    <row r="933" spans="12:16" s="188" customFormat="1" ht="30.6" customHeight="1">
      <c r="L933" s="169"/>
      <c r="M933" s="169"/>
      <c r="N933" s="169"/>
      <c r="O933" s="169"/>
      <c r="P933" s="169"/>
    </row>
    <row r="934" spans="12:16" s="188" customFormat="1" ht="30.6" customHeight="1">
      <c r="L934" s="169"/>
      <c r="M934" s="169"/>
      <c r="N934" s="169"/>
      <c r="O934" s="169"/>
      <c r="P934" s="169"/>
    </row>
    <row r="935" spans="12:16" s="188" customFormat="1" ht="30.6" customHeight="1">
      <c r="L935" s="169"/>
      <c r="M935" s="169"/>
      <c r="N935" s="169"/>
      <c r="O935" s="169"/>
      <c r="P935" s="169"/>
    </row>
    <row r="936" spans="12:16" s="188" customFormat="1" ht="30.6" customHeight="1">
      <c r="L936" s="169"/>
      <c r="M936" s="169"/>
      <c r="N936" s="169"/>
      <c r="O936" s="169"/>
      <c r="P936" s="169"/>
    </row>
    <row r="937" spans="12:16" s="188" customFormat="1" ht="30.6" customHeight="1">
      <c r="L937" s="169"/>
      <c r="M937" s="169"/>
      <c r="N937" s="169"/>
      <c r="O937" s="169"/>
      <c r="P937" s="169"/>
    </row>
    <row r="938" spans="12:16" s="188" customFormat="1" ht="30.6" customHeight="1">
      <c r="L938" s="169"/>
      <c r="M938" s="169"/>
      <c r="N938" s="169"/>
      <c r="O938" s="169"/>
      <c r="P938" s="169"/>
    </row>
    <row r="939" spans="12:16" s="188" customFormat="1" ht="30.6" customHeight="1">
      <c r="L939" s="169"/>
      <c r="M939" s="169"/>
      <c r="N939" s="169"/>
      <c r="O939" s="169"/>
      <c r="P939" s="169"/>
    </row>
    <row r="940" spans="12:16" s="188" customFormat="1" ht="30.6" customHeight="1">
      <c r="L940" s="169"/>
      <c r="M940" s="169"/>
      <c r="N940" s="169"/>
      <c r="O940" s="169"/>
      <c r="P940" s="169"/>
    </row>
    <row r="941" spans="12:16" s="188" customFormat="1" ht="30.6" customHeight="1">
      <c r="L941" s="169"/>
      <c r="M941" s="169"/>
      <c r="N941" s="169"/>
      <c r="O941" s="169"/>
      <c r="P941" s="169"/>
    </row>
    <row r="942" spans="12:16" s="188" customFormat="1" ht="30.6" customHeight="1">
      <c r="L942" s="169"/>
      <c r="M942" s="169"/>
      <c r="N942" s="169"/>
      <c r="O942" s="169"/>
      <c r="P942" s="169"/>
    </row>
    <row r="943" spans="12:16" s="188" customFormat="1" ht="30.6" customHeight="1">
      <c r="L943" s="169"/>
      <c r="M943" s="169"/>
      <c r="N943" s="169"/>
      <c r="O943" s="169"/>
      <c r="P943" s="169"/>
    </row>
    <row r="944" spans="12:16" s="188" customFormat="1" ht="30.6" customHeight="1">
      <c r="L944" s="169"/>
      <c r="M944" s="169"/>
      <c r="N944" s="169"/>
      <c r="O944" s="169"/>
      <c r="P944" s="169"/>
    </row>
    <row r="945" spans="12:16" s="188" customFormat="1" ht="30.6" customHeight="1">
      <c r="L945" s="169"/>
      <c r="M945" s="169"/>
      <c r="N945" s="169"/>
      <c r="O945" s="169"/>
      <c r="P945" s="169"/>
    </row>
    <row r="946" spans="12:16" s="188" customFormat="1" ht="30.6" customHeight="1">
      <c r="L946" s="169"/>
      <c r="M946" s="169"/>
      <c r="N946" s="169"/>
      <c r="O946" s="169"/>
      <c r="P946" s="169"/>
    </row>
    <row r="947" spans="12:16" s="188" customFormat="1" ht="30.6" customHeight="1">
      <c r="L947" s="169"/>
      <c r="M947" s="169"/>
      <c r="N947" s="169"/>
      <c r="O947" s="169"/>
      <c r="P947" s="169"/>
    </row>
    <row r="948" spans="12:16" s="188" customFormat="1" ht="30.6" customHeight="1">
      <c r="L948" s="169"/>
      <c r="M948" s="169"/>
      <c r="N948" s="169"/>
      <c r="O948" s="169"/>
      <c r="P948" s="169"/>
    </row>
    <row r="949" spans="12:16" s="188" customFormat="1" ht="30.6" customHeight="1">
      <c r="L949" s="169"/>
      <c r="M949" s="169"/>
      <c r="N949" s="169"/>
      <c r="O949" s="169"/>
      <c r="P949" s="169"/>
    </row>
    <row r="950" spans="12:16" s="188" customFormat="1" ht="30.6" customHeight="1">
      <c r="L950" s="169"/>
      <c r="M950" s="169"/>
      <c r="N950" s="169"/>
      <c r="O950" s="169"/>
      <c r="P950" s="169"/>
    </row>
    <row r="951" spans="12:16" s="188" customFormat="1" ht="30.6" customHeight="1">
      <c r="L951" s="169"/>
      <c r="M951" s="169"/>
      <c r="N951" s="169"/>
      <c r="O951" s="169"/>
      <c r="P951" s="169"/>
    </row>
    <row r="952" spans="12:16" s="188" customFormat="1" ht="30.6" customHeight="1">
      <c r="L952" s="169"/>
      <c r="M952" s="169"/>
      <c r="N952" s="169"/>
      <c r="O952" s="169"/>
      <c r="P952" s="169"/>
    </row>
    <row r="953" spans="12:16" s="188" customFormat="1" ht="30.6" customHeight="1">
      <c r="L953" s="169"/>
      <c r="M953" s="169"/>
      <c r="N953" s="169"/>
      <c r="O953" s="169"/>
      <c r="P953" s="169"/>
    </row>
    <row r="954" spans="12:16" s="188" customFormat="1" ht="30.6" customHeight="1">
      <c r="L954" s="169"/>
      <c r="M954" s="169"/>
      <c r="N954" s="169"/>
      <c r="O954" s="169"/>
      <c r="P954" s="169"/>
    </row>
    <row r="955" spans="12:16" s="188" customFormat="1" ht="30.6" customHeight="1">
      <c r="L955" s="169"/>
      <c r="M955" s="169"/>
      <c r="N955" s="169"/>
      <c r="O955" s="169"/>
      <c r="P955" s="169"/>
    </row>
    <row r="956" spans="12:16" s="188" customFormat="1" ht="30.6" customHeight="1">
      <c r="L956" s="169"/>
      <c r="M956" s="169"/>
      <c r="N956" s="169"/>
      <c r="O956" s="169"/>
      <c r="P956" s="169"/>
    </row>
    <row r="957" spans="12:16" s="188" customFormat="1" ht="30.6" customHeight="1">
      <c r="L957" s="169"/>
      <c r="M957" s="169"/>
      <c r="N957" s="169"/>
      <c r="O957" s="169"/>
      <c r="P957" s="169"/>
    </row>
    <row r="958" spans="12:16" s="188" customFormat="1" ht="30.6" customHeight="1">
      <c r="L958" s="169"/>
      <c r="M958" s="169"/>
      <c r="N958" s="169"/>
      <c r="O958" s="169"/>
      <c r="P958" s="169"/>
    </row>
    <row r="959" spans="12:16" s="188" customFormat="1" ht="30.6" customHeight="1">
      <c r="L959" s="169"/>
      <c r="M959" s="169"/>
      <c r="N959" s="169"/>
      <c r="O959" s="169"/>
      <c r="P959" s="169"/>
    </row>
    <row r="960" spans="12:16" s="188" customFormat="1" ht="30.6" customHeight="1">
      <c r="L960" s="169"/>
      <c r="M960" s="169"/>
      <c r="N960" s="169"/>
      <c r="O960" s="169"/>
      <c r="P960" s="169"/>
    </row>
    <row r="961" spans="12:16" s="188" customFormat="1" ht="30.6" customHeight="1">
      <c r="L961" s="169"/>
      <c r="M961" s="169"/>
      <c r="N961" s="169"/>
      <c r="O961" s="169"/>
      <c r="P961" s="169"/>
    </row>
    <row r="962" spans="12:16" s="188" customFormat="1" ht="30.6" customHeight="1">
      <c r="L962" s="169"/>
      <c r="M962" s="169"/>
      <c r="N962" s="169"/>
      <c r="O962" s="169"/>
      <c r="P962" s="169"/>
    </row>
    <row r="963" spans="12:16" s="188" customFormat="1" ht="30.6" customHeight="1">
      <c r="L963" s="169"/>
      <c r="M963" s="169"/>
      <c r="N963" s="169"/>
      <c r="O963" s="169"/>
      <c r="P963" s="169"/>
    </row>
    <row r="964" spans="12:16" s="188" customFormat="1" ht="30.6" customHeight="1">
      <c r="L964" s="169"/>
      <c r="M964" s="169"/>
      <c r="N964" s="169"/>
      <c r="O964" s="169"/>
      <c r="P964" s="169"/>
    </row>
    <row r="965" spans="12:16" s="188" customFormat="1" ht="30.6" customHeight="1">
      <c r="L965" s="169"/>
      <c r="M965" s="169"/>
      <c r="N965" s="169"/>
      <c r="O965" s="169"/>
      <c r="P965" s="169"/>
    </row>
    <row r="966" spans="12:16" s="188" customFormat="1" ht="30.6" customHeight="1">
      <c r="L966" s="169"/>
      <c r="M966" s="169"/>
      <c r="N966" s="169"/>
      <c r="O966" s="169"/>
      <c r="P966" s="169"/>
    </row>
    <row r="967" spans="12:16" s="188" customFormat="1" ht="30.6" customHeight="1">
      <c r="L967" s="169"/>
      <c r="M967" s="169"/>
      <c r="N967" s="169"/>
      <c r="O967" s="169"/>
      <c r="P967" s="169"/>
    </row>
    <row r="968" spans="12:16" s="188" customFormat="1" ht="30.6" customHeight="1">
      <c r="L968" s="169"/>
      <c r="M968" s="169"/>
      <c r="N968" s="169"/>
      <c r="O968" s="169"/>
      <c r="P968" s="169"/>
    </row>
    <row r="969" spans="12:16" s="188" customFormat="1" ht="30.6" customHeight="1">
      <c r="L969" s="169"/>
      <c r="M969" s="169"/>
      <c r="N969" s="169"/>
      <c r="O969" s="169"/>
      <c r="P969" s="169"/>
    </row>
    <row r="970" spans="12:16" s="188" customFormat="1" ht="30.6" customHeight="1">
      <c r="L970" s="169"/>
      <c r="M970" s="169"/>
      <c r="N970" s="169"/>
      <c r="O970" s="169"/>
      <c r="P970" s="169"/>
    </row>
    <row r="971" spans="12:16" s="188" customFormat="1" ht="30.6" customHeight="1">
      <c r="L971" s="169"/>
      <c r="M971" s="169"/>
      <c r="N971" s="169"/>
      <c r="O971" s="169"/>
      <c r="P971" s="169"/>
    </row>
    <row r="972" spans="12:16" s="188" customFormat="1" ht="30.6" customHeight="1">
      <c r="L972" s="169"/>
      <c r="M972" s="169"/>
      <c r="N972" s="169"/>
      <c r="O972" s="169"/>
      <c r="P972" s="169"/>
    </row>
    <row r="973" spans="12:16" s="188" customFormat="1" ht="30.6" customHeight="1">
      <c r="L973" s="169"/>
      <c r="M973" s="169"/>
      <c r="N973" s="169"/>
      <c r="O973" s="169"/>
      <c r="P973" s="169"/>
    </row>
    <row r="974" spans="12:16" s="188" customFormat="1" ht="30.6" customHeight="1">
      <c r="L974" s="169"/>
      <c r="M974" s="169"/>
      <c r="N974" s="169"/>
      <c r="O974" s="169"/>
      <c r="P974" s="169"/>
    </row>
    <row r="975" spans="12:16" s="188" customFormat="1" ht="30.6" customHeight="1">
      <c r="L975" s="169"/>
      <c r="M975" s="169"/>
      <c r="N975" s="169"/>
      <c r="O975" s="169"/>
      <c r="P975" s="169"/>
    </row>
    <row r="976" spans="12:16" s="188" customFormat="1" ht="30.6" customHeight="1">
      <c r="L976" s="169"/>
      <c r="M976" s="169"/>
      <c r="N976" s="169"/>
      <c r="O976" s="169"/>
      <c r="P976" s="169"/>
    </row>
    <row r="977" spans="12:16" s="188" customFormat="1" ht="30.6" customHeight="1">
      <c r="L977" s="169"/>
      <c r="M977" s="169"/>
      <c r="N977" s="169"/>
      <c r="O977" s="169"/>
      <c r="P977" s="169"/>
    </row>
    <row r="978" spans="12:16" s="188" customFormat="1" ht="30.6" customHeight="1">
      <c r="L978" s="169"/>
      <c r="M978" s="169"/>
      <c r="N978" s="169"/>
      <c r="O978" s="169"/>
      <c r="P978" s="169"/>
    </row>
    <row r="979" spans="12:16" s="188" customFormat="1" ht="30.6" customHeight="1">
      <c r="L979" s="169"/>
      <c r="M979" s="169"/>
      <c r="N979" s="169"/>
      <c r="O979" s="169"/>
      <c r="P979" s="169"/>
    </row>
    <row r="980" spans="12:16" s="188" customFormat="1" ht="30.6" customHeight="1">
      <c r="L980" s="169"/>
      <c r="M980" s="169"/>
      <c r="N980" s="169"/>
      <c r="O980" s="169"/>
      <c r="P980" s="169"/>
    </row>
    <row r="981" spans="12:16" s="188" customFormat="1" ht="30.6" customHeight="1">
      <c r="L981" s="169"/>
      <c r="M981" s="169"/>
      <c r="N981" s="169"/>
      <c r="O981" s="169"/>
      <c r="P981" s="169"/>
    </row>
    <row r="982" spans="12:16" s="188" customFormat="1" ht="30.6" customHeight="1">
      <c r="L982" s="169"/>
      <c r="M982" s="169"/>
      <c r="N982" s="169"/>
      <c r="O982" s="169"/>
      <c r="P982" s="169"/>
    </row>
    <row r="983" spans="12:16" s="188" customFormat="1" ht="30.6" customHeight="1">
      <c r="L983" s="169"/>
      <c r="M983" s="169"/>
      <c r="N983" s="169"/>
      <c r="O983" s="169"/>
      <c r="P983" s="169"/>
    </row>
    <row r="984" spans="12:16" s="188" customFormat="1" ht="30.6" customHeight="1">
      <c r="L984" s="169"/>
      <c r="M984" s="169"/>
      <c r="N984" s="169"/>
      <c r="O984" s="169"/>
      <c r="P984" s="169"/>
    </row>
    <row r="985" spans="12:16" s="188" customFormat="1" ht="30.6" customHeight="1">
      <c r="L985" s="169"/>
      <c r="M985" s="169"/>
      <c r="N985" s="169"/>
      <c r="O985" s="169"/>
      <c r="P985" s="169"/>
    </row>
    <row r="986" spans="12:16" s="188" customFormat="1" ht="30.6" customHeight="1">
      <c r="L986" s="169"/>
      <c r="M986" s="169"/>
      <c r="N986" s="169"/>
      <c r="O986" s="169"/>
      <c r="P986" s="169"/>
    </row>
    <row r="987" spans="12:16" s="188" customFormat="1" ht="30.6" customHeight="1">
      <c r="L987" s="169"/>
      <c r="M987" s="169"/>
      <c r="N987" s="169"/>
      <c r="O987" s="169"/>
      <c r="P987" s="169"/>
    </row>
    <row r="988" spans="12:16" s="188" customFormat="1" ht="30.6" customHeight="1">
      <c r="L988" s="169"/>
      <c r="M988" s="169"/>
      <c r="N988" s="169"/>
      <c r="O988" s="169"/>
      <c r="P988" s="169"/>
    </row>
    <row r="989" spans="12:16" s="188" customFormat="1" ht="30.6" customHeight="1">
      <c r="L989" s="169"/>
      <c r="M989" s="169"/>
      <c r="N989" s="169"/>
      <c r="O989" s="169"/>
      <c r="P989" s="169"/>
    </row>
    <row r="990" spans="12:16" s="188" customFormat="1" ht="30.6" customHeight="1">
      <c r="L990" s="169"/>
      <c r="M990" s="169"/>
      <c r="N990" s="169"/>
      <c r="O990" s="169"/>
      <c r="P990" s="169"/>
    </row>
    <row r="991" spans="12:16" s="188" customFormat="1" ht="30.6" customHeight="1">
      <c r="L991" s="169"/>
      <c r="M991" s="169"/>
      <c r="N991" s="169"/>
      <c r="O991" s="169"/>
      <c r="P991" s="169"/>
    </row>
    <row r="992" spans="12:16" s="188" customFormat="1" ht="30.6" customHeight="1">
      <c r="L992" s="169"/>
      <c r="M992" s="169"/>
      <c r="N992" s="169"/>
      <c r="O992" s="169"/>
      <c r="P992" s="169"/>
    </row>
    <row r="993" spans="12:16" s="188" customFormat="1" ht="30.6" customHeight="1">
      <c r="L993" s="169"/>
      <c r="M993" s="169"/>
      <c r="N993" s="169"/>
      <c r="O993" s="169"/>
      <c r="P993" s="169"/>
    </row>
    <row r="994" spans="12:16" s="188" customFormat="1" ht="30.6" customHeight="1">
      <c r="L994" s="169"/>
      <c r="M994" s="169"/>
      <c r="N994" s="169"/>
      <c r="O994" s="169"/>
      <c r="P994" s="169"/>
    </row>
    <row r="995" spans="12:16" s="188" customFormat="1" ht="30.6" customHeight="1">
      <c r="L995" s="169"/>
      <c r="M995" s="169"/>
      <c r="N995" s="169"/>
      <c r="O995" s="169"/>
      <c r="P995" s="169"/>
    </row>
    <row r="996" spans="12:16" s="188" customFormat="1" ht="30.6" customHeight="1">
      <c r="L996" s="169"/>
      <c r="M996" s="169"/>
      <c r="N996" s="169"/>
      <c r="O996" s="169"/>
      <c r="P996" s="169"/>
    </row>
    <row r="997" spans="12:16" s="188" customFormat="1" ht="30.6" customHeight="1">
      <c r="L997" s="169"/>
      <c r="M997" s="169"/>
      <c r="N997" s="169"/>
      <c r="O997" s="169"/>
      <c r="P997" s="169"/>
    </row>
    <row r="998" spans="12:16" s="188" customFormat="1" ht="30.6" customHeight="1">
      <c r="L998" s="169"/>
      <c r="M998" s="169"/>
      <c r="N998" s="169"/>
      <c r="O998" s="169"/>
      <c r="P998" s="169"/>
    </row>
    <row r="999" spans="12:16" s="188" customFormat="1" ht="30.6" customHeight="1">
      <c r="L999" s="169"/>
      <c r="M999" s="169"/>
      <c r="N999" s="169"/>
      <c r="O999" s="169"/>
      <c r="P999" s="169"/>
    </row>
    <row r="1000" spans="12:16" s="188" customFormat="1" ht="30.6" customHeight="1">
      <c r="L1000" s="169"/>
      <c r="M1000" s="169"/>
      <c r="N1000" s="169"/>
      <c r="O1000" s="169"/>
      <c r="P1000" s="169"/>
    </row>
    <row r="1001" spans="12:16" s="188" customFormat="1" ht="30.6" customHeight="1">
      <c r="L1001" s="169"/>
      <c r="M1001" s="169"/>
      <c r="N1001" s="169"/>
      <c r="O1001" s="169"/>
      <c r="P1001" s="169"/>
    </row>
    <row r="1002" spans="12:16" s="188" customFormat="1" ht="30.6" customHeight="1">
      <c r="L1002" s="169"/>
      <c r="M1002" s="169"/>
      <c r="N1002" s="169"/>
      <c r="O1002" s="169"/>
      <c r="P1002" s="169"/>
    </row>
    <row r="1003" spans="12:16" s="188" customFormat="1" ht="30.6" customHeight="1">
      <c r="L1003" s="169"/>
      <c r="M1003" s="169"/>
      <c r="N1003" s="169"/>
      <c r="O1003" s="169"/>
      <c r="P1003" s="169"/>
    </row>
    <row r="1004" spans="12:16" s="188" customFormat="1" ht="30.6" customHeight="1">
      <c r="L1004" s="169"/>
      <c r="M1004" s="169"/>
      <c r="N1004" s="169"/>
      <c r="O1004" s="169"/>
      <c r="P1004" s="169"/>
    </row>
    <row r="1005" spans="12:16" s="188" customFormat="1" ht="30.6" customHeight="1">
      <c r="L1005" s="169"/>
      <c r="M1005" s="169"/>
      <c r="N1005" s="169"/>
      <c r="O1005" s="169"/>
      <c r="P1005" s="169"/>
    </row>
    <row r="1006" spans="12:16" s="188" customFormat="1" ht="30.6" customHeight="1">
      <c r="L1006" s="169"/>
      <c r="M1006" s="169"/>
      <c r="N1006" s="169"/>
      <c r="O1006" s="169"/>
      <c r="P1006" s="169"/>
    </row>
    <row r="1007" spans="12:16" s="188" customFormat="1" ht="30.6" customHeight="1">
      <c r="L1007" s="169"/>
      <c r="M1007" s="169"/>
      <c r="N1007" s="169"/>
      <c r="O1007" s="169"/>
      <c r="P1007" s="169"/>
    </row>
    <row r="1008" spans="12:16" s="188" customFormat="1" ht="30.6" customHeight="1">
      <c r="L1008" s="169"/>
      <c r="M1008" s="169"/>
      <c r="N1008" s="169"/>
      <c r="O1008" s="169"/>
      <c r="P1008" s="169"/>
    </row>
    <row r="1009" spans="12:16" s="188" customFormat="1" ht="30.6" customHeight="1">
      <c r="L1009" s="169"/>
      <c r="M1009" s="169"/>
      <c r="N1009" s="169"/>
      <c r="O1009" s="169"/>
      <c r="P1009" s="169"/>
    </row>
    <row r="1010" spans="12:16" s="188" customFormat="1" ht="30.6" customHeight="1">
      <c r="L1010" s="169"/>
      <c r="M1010" s="169"/>
      <c r="N1010" s="169"/>
      <c r="O1010" s="169"/>
      <c r="P1010" s="169"/>
    </row>
    <row r="1011" spans="12:16" s="188" customFormat="1" ht="30.6" customHeight="1">
      <c r="L1011" s="169"/>
      <c r="M1011" s="169"/>
      <c r="N1011" s="169"/>
      <c r="O1011" s="169"/>
      <c r="P1011" s="169"/>
    </row>
    <row r="1012" spans="12:16" s="188" customFormat="1" ht="30.6" customHeight="1">
      <c r="L1012" s="169"/>
      <c r="M1012" s="169"/>
      <c r="N1012" s="169"/>
      <c r="O1012" s="169"/>
      <c r="P1012" s="169"/>
    </row>
    <row r="1013" spans="12:16" s="188" customFormat="1" ht="30.6" customHeight="1">
      <c r="L1013" s="169"/>
      <c r="M1013" s="169"/>
      <c r="N1013" s="169"/>
      <c r="O1013" s="169"/>
      <c r="P1013" s="169"/>
    </row>
    <row r="1014" spans="12:16" s="188" customFormat="1" ht="30.6" customHeight="1">
      <c r="L1014" s="169"/>
      <c r="M1014" s="169"/>
      <c r="N1014" s="169"/>
      <c r="O1014" s="169"/>
      <c r="P1014" s="169"/>
    </row>
    <row r="1015" spans="12:16" s="188" customFormat="1" ht="30.6" customHeight="1">
      <c r="L1015" s="169"/>
      <c r="M1015" s="169"/>
      <c r="N1015" s="169"/>
      <c r="O1015" s="169"/>
      <c r="P1015" s="169"/>
    </row>
    <row r="1016" spans="12:16" s="188" customFormat="1" ht="30.6" customHeight="1">
      <c r="L1016" s="169"/>
      <c r="M1016" s="169"/>
      <c r="N1016" s="169"/>
      <c r="O1016" s="169"/>
      <c r="P1016" s="169"/>
    </row>
    <row r="1017" spans="12:16" s="188" customFormat="1" ht="30.6" customHeight="1">
      <c r="L1017" s="169"/>
      <c r="M1017" s="169"/>
      <c r="N1017" s="169"/>
      <c r="O1017" s="169"/>
      <c r="P1017" s="169"/>
    </row>
    <row r="1018" spans="12:16" s="188" customFormat="1" ht="30.6" customHeight="1">
      <c r="L1018" s="169"/>
      <c r="M1018" s="169"/>
      <c r="N1018" s="169"/>
      <c r="O1018" s="169"/>
      <c r="P1018" s="169"/>
    </row>
    <row r="1019" spans="12:16" s="188" customFormat="1" ht="30.6" customHeight="1">
      <c r="L1019" s="169"/>
      <c r="M1019" s="169"/>
      <c r="N1019" s="169"/>
      <c r="O1019" s="169"/>
      <c r="P1019" s="169"/>
    </row>
    <row r="1020" spans="12:16" s="188" customFormat="1" ht="30.6" customHeight="1">
      <c r="L1020" s="169"/>
      <c r="M1020" s="169"/>
      <c r="N1020" s="169"/>
      <c r="O1020" s="169"/>
      <c r="P1020" s="169"/>
    </row>
    <row r="1021" spans="12:16" s="188" customFormat="1" ht="30.6" customHeight="1">
      <c r="L1021" s="169"/>
      <c r="M1021" s="169"/>
      <c r="N1021" s="169"/>
      <c r="O1021" s="169"/>
      <c r="P1021" s="169"/>
    </row>
    <row r="1022" spans="12:16" s="188" customFormat="1" ht="30.6" customHeight="1">
      <c r="L1022" s="169"/>
      <c r="M1022" s="169"/>
      <c r="N1022" s="169"/>
      <c r="O1022" s="169"/>
      <c r="P1022" s="169"/>
    </row>
    <row r="1023" spans="12:16" s="188" customFormat="1" ht="30.6" customHeight="1">
      <c r="L1023" s="169"/>
      <c r="M1023" s="169"/>
      <c r="N1023" s="169"/>
      <c r="O1023" s="169"/>
      <c r="P1023" s="169"/>
    </row>
    <row r="1024" spans="12:16" s="188" customFormat="1" ht="30.6" customHeight="1">
      <c r="L1024" s="169"/>
      <c r="M1024" s="169"/>
      <c r="N1024" s="169"/>
      <c r="O1024" s="169"/>
      <c r="P1024" s="169"/>
    </row>
    <row r="1025" spans="12:16" s="188" customFormat="1" ht="30.6" customHeight="1">
      <c r="L1025" s="169"/>
      <c r="M1025" s="169"/>
      <c r="N1025" s="169"/>
      <c r="O1025" s="169"/>
      <c r="P1025" s="169"/>
    </row>
    <row r="1026" spans="12:16" s="188" customFormat="1" ht="30.6" customHeight="1">
      <c r="L1026" s="169"/>
      <c r="M1026" s="169"/>
      <c r="N1026" s="169"/>
      <c r="O1026" s="169"/>
      <c r="P1026" s="169"/>
    </row>
    <row r="1027" spans="12:16" s="188" customFormat="1" ht="30.6" customHeight="1">
      <c r="L1027" s="169"/>
      <c r="M1027" s="169"/>
      <c r="N1027" s="169"/>
      <c r="O1027" s="169"/>
      <c r="P1027" s="169"/>
    </row>
    <row r="1028" spans="12:16" s="188" customFormat="1" ht="30.6" customHeight="1">
      <c r="L1028" s="169"/>
      <c r="M1028" s="169"/>
      <c r="N1028" s="169"/>
      <c r="O1028" s="169"/>
      <c r="P1028" s="169"/>
    </row>
    <row r="1029" spans="12:16" s="188" customFormat="1" ht="30.6" customHeight="1">
      <c r="L1029" s="169"/>
      <c r="M1029" s="169"/>
      <c r="N1029" s="169"/>
      <c r="O1029" s="169"/>
      <c r="P1029" s="169"/>
    </row>
    <row r="1030" spans="12:16" s="188" customFormat="1" ht="30.6" customHeight="1">
      <c r="L1030" s="169"/>
      <c r="M1030" s="169"/>
      <c r="N1030" s="169"/>
      <c r="O1030" s="169"/>
      <c r="P1030" s="169"/>
    </row>
    <row r="1031" spans="12:16" s="188" customFormat="1" ht="30.6" customHeight="1">
      <c r="L1031" s="169"/>
      <c r="M1031" s="169"/>
      <c r="N1031" s="169"/>
      <c r="O1031" s="169"/>
      <c r="P1031" s="169"/>
    </row>
    <row r="1032" spans="12:16" s="188" customFormat="1" ht="30.6" customHeight="1">
      <c r="L1032" s="169"/>
      <c r="M1032" s="169"/>
      <c r="N1032" s="169"/>
      <c r="O1032" s="169"/>
      <c r="P1032" s="169"/>
    </row>
    <row r="1033" spans="12:16" s="188" customFormat="1" ht="30.6" customHeight="1">
      <c r="L1033" s="169"/>
      <c r="M1033" s="169"/>
      <c r="N1033" s="169"/>
      <c r="O1033" s="169"/>
      <c r="P1033" s="169"/>
    </row>
    <row r="1034" spans="12:16" s="188" customFormat="1" ht="30.6" customHeight="1">
      <c r="L1034" s="169"/>
      <c r="M1034" s="169"/>
      <c r="N1034" s="169"/>
      <c r="O1034" s="169"/>
      <c r="P1034" s="169"/>
    </row>
    <row r="1035" spans="12:16" s="188" customFormat="1" ht="30.6" customHeight="1">
      <c r="L1035" s="169"/>
      <c r="M1035" s="169"/>
      <c r="N1035" s="169"/>
      <c r="O1035" s="169"/>
      <c r="P1035" s="169"/>
    </row>
    <row r="1036" spans="12:16" s="188" customFormat="1" ht="30.6" customHeight="1">
      <c r="L1036" s="169"/>
      <c r="M1036" s="169"/>
      <c r="N1036" s="169"/>
      <c r="O1036" s="169"/>
      <c r="P1036" s="169"/>
    </row>
    <row r="1037" spans="12:16" s="188" customFormat="1" ht="30.6" customHeight="1">
      <c r="L1037" s="169"/>
      <c r="M1037" s="169"/>
      <c r="N1037" s="169"/>
      <c r="O1037" s="169"/>
      <c r="P1037" s="169"/>
    </row>
    <row r="1038" spans="12:16" s="188" customFormat="1" ht="30.6" customHeight="1">
      <c r="L1038" s="169"/>
      <c r="M1038" s="169"/>
      <c r="N1038" s="169"/>
      <c r="O1038" s="169"/>
      <c r="P1038" s="169"/>
    </row>
    <row r="1039" spans="12:16" s="188" customFormat="1" ht="30.6" customHeight="1">
      <c r="L1039" s="169"/>
      <c r="M1039" s="169"/>
      <c r="N1039" s="169"/>
      <c r="O1039" s="169"/>
      <c r="P1039" s="169"/>
    </row>
    <row r="1040" spans="12:16" s="188" customFormat="1" ht="30.6" customHeight="1">
      <c r="L1040" s="169"/>
      <c r="M1040" s="169"/>
      <c r="N1040" s="169"/>
      <c r="O1040" s="169"/>
      <c r="P1040" s="169"/>
    </row>
    <row r="1041" spans="12:16" s="188" customFormat="1" ht="30.6" customHeight="1">
      <c r="L1041" s="169"/>
      <c r="M1041" s="169"/>
      <c r="N1041" s="169"/>
      <c r="O1041" s="169"/>
      <c r="P1041" s="169"/>
    </row>
    <row r="1042" spans="12:16" s="188" customFormat="1" ht="30.6" customHeight="1">
      <c r="L1042" s="169"/>
      <c r="M1042" s="169"/>
      <c r="N1042" s="169"/>
      <c r="O1042" s="169"/>
      <c r="P1042" s="169"/>
    </row>
    <row r="1043" spans="12:16" s="188" customFormat="1" ht="30.6" customHeight="1">
      <c r="L1043" s="169"/>
      <c r="M1043" s="169"/>
      <c r="N1043" s="169"/>
      <c r="O1043" s="169"/>
      <c r="P1043" s="169"/>
    </row>
    <row r="1044" spans="12:16" s="188" customFormat="1" ht="30.6" customHeight="1">
      <c r="L1044" s="169"/>
      <c r="M1044" s="169"/>
      <c r="N1044" s="169"/>
      <c r="O1044" s="169"/>
      <c r="P1044" s="169"/>
    </row>
    <row r="1045" spans="12:16" s="188" customFormat="1" ht="30.6" customHeight="1">
      <c r="L1045" s="169"/>
      <c r="M1045" s="169"/>
      <c r="N1045" s="169"/>
      <c r="O1045" s="169"/>
      <c r="P1045" s="169"/>
    </row>
    <row r="1046" spans="12:16" s="188" customFormat="1" ht="30.6" customHeight="1">
      <c r="L1046" s="169"/>
      <c r="M1046" s="169"/>
      <c r="N1046" s="169"/>
      <c r="O1046" s="169"/>
      <c r="P1046" s="169"/>
    </row>
    <row r="1047" spans="12:16" s="188" customFormat="1" ht="30.6" customHeight="1">
      <c r="L1047" s="169"/>
      <c r="M1047" s="169"/>
      <c r="N1047" s="169"/>
      <c r="O1047" s="169"/>
      <c r="P1047" s="169"/>
    </row>
    <row r="1048" spans="12:16" s="188" customFormat="1" ht="30.6" customHeight="1">
      <c r="L1048" s="169"/>
      <c r="M1048" s="169"/>
      <c r="N1048" s="169"/>
      <c r="O1048" s="169"/>
      <c r="P1048" s="169"/>
    </row>
    <row r="1049" spans="12:16" s="188" customFormat="1" ht="30.6" customHeight="1">
      <c r="L1049" s="169"/>
      <c r="M1049" s="169"/>
      <c r="N1049" s="169"/>
      <c r="O1049" s="169"/>
      <c r="P1049" s="169"/>
    </row>
    <row r="1050" spans="12:16" s="188" customFormat="1" ht="30.6" customHeight="1">
      <c r="L1050" s="169"/>
      <c r="M1050" s="169"/>
      <c r="N1050" s="169"/>
      <c r="O1050" s="169"/>
      <c r="P1050" s="169"/>
    </row>
    <row r="1051" spans="12:16" s="188" customFormat="1" ht="30.6" customHeight="1">
      <c r="L1051" s="169"/>
      <c r="M1051" s="169"/>
      <c r="N1051" s="169"/>
      <c r="O1051" s="169"/>
      <c r="P1051" s="169"/>
    </row>
    <row r="1052" spans="12:16" s="188" customFormat="1" ht="30.6" customHeight="1">
      <c r="L1052" s="169"/>
      <c r="M1052" s="169"/>
      <c r="N1052" s="169"/>
      <c r="O1052" s="169"/>
      <c r="P1052" s="169"/>
    </row>
    <row r="1053" spans="12:16" s="188" customFormat="1" ht="30.6" customHeight="1">
      <c r="L1053" s="169"/>
      <c r="M1053" s="169"/>
      <c r="N1053" s="169"/>
      <c r="O1053" s="169"/>
      <c r="P1053" s="169"/>
    </row>
    <row r="1054" spans="12:16" s="188" customFormat="1" ht="30.6" customHeight="1">
      <c r="L1054" s="169"/>
      <c r="M1054" s="169"/>
      <c r="N1054" s="169"/>
      <c r="O1054" s="169"/>
      <c r="P1054" s="169"/>
    </row>
    <row r="1055" spans="12:16" s="188" customFormat="1" ht="30.6" customHeight="1">
      <c r="L1055" s="169"/>
      <c r="M1055" s="169"/>
      <c r="N1055" s="169"/>
      <c r="O1055" s="169"/>
      <c r="P1055" s="169"/>
    </row>
    <row r="1056" spans="12:16" s="188" customFormat="1" ht="30.6" customHeight="1">
      <c r="L1056" s="169"/>
      <c r="M1056" s="169"/>
      <c r="N1056" s="169"/>
      <c r="O1056" s="169"/>
      <c r="P1056" s="169"/>
    </row>
    <row r="1057" spans="12:16" s="188" customFormat="1" ht="30.6" customHeight="1">
      <c r="L1057" s="169"/>
      <c r="M1057" s="169"/>
      <c r="N1057" s="169"/>
      <c r="O1057" s="169"/>
      <c r="P1057" s="169"/>
    </row>
    <row r="1058" spans="12:16" s="188" customFormat="1" ht="30.6" customHeight="1">
      <c r="L1058" s="169"/>
      <c r="M1058" s="169"/>
      <c r="N1058" s="169"/>
      <c r="O1058" s="169"/>
      <c r="P1058" s="169"/>
    </row>
    <row r="1059" spans="12:16" s="188" customFormat="1" ht="30.6" customHeight="1">
      <c r="L1059" s="169"/>
      <c r="M1059" s="169"/>
      <c r="N1059" s="169"/>
      <c r="O1059" s="169"/>
      <c r="P1059" s="169"/>
    </row>
    <row r="1060" spans="12:16" s="188" customFormat="1" ht="30.6" customHeight="1">
      <c r="L1060" s="169"/>
      <c r="M1060" s="169"/>
      <c r="N1060" s="169"/>
      <c r="O1060" s="169"/>
      <c r="P1060" s="169"/>
    </row>
    <row r="1061" spans="12:16" s="188" customFormat="1" ht="30.6" customHeight="1">
      <c r="L1061" s="169"/>
      <c r="M1061" s="169"/>
      <c r="N1061" s="169"/>
      <c r="O1061" s="169"/>
      <c r="P1061" s="169"/>
    </row>
    <row r="1062" spans="12:16" s="188" customFormat="1" ht="30.6" customHeight="1">
      <c r="L1062" s="169"/>
      <c r="M1062" s="169"/>
      <c r="N1062" s="169"/>
      <c r="O1062" s="169"/>
      <c r="P1062" s="169"/>
    </row>
    <row r="1063" spans="12:16" s="188" customFormat="1" ht="30.6" customHeight="1">
      <c r="L1063" s="169"/>
      <c r="M1063" s="169"/>
      <c r="N1063" s="169"/>
      <c r="O1063" s="169"/>
      <c r="P1063" s="169"/>
    </row>
    <row r="1064" spans="12:16" s="188" customFormat="1" ht="30.6" customHeight="1">
      <c r="L1064" s="169"/>
      <c r="M1064" s="169"/>
      <c r="N1064" s="169"/>
      <c r="O1064" s="169"/>
      <c r="P1064" s="169"/>
    </row>
    <row r="1065" spans="12:16" s="188" customFormat="1" ht="30.6" customHeight="1">
      <c r="L1065" s="169"/>
      <c r="M1065" s="169"/>
      <c r="N1065" s="169"/>
      <c r="O1065" s="169"/>
      <c r="P1065" s="169"/>
    </row>
    <row r="1066" spans="12:16" s="188" customFormat="1" ht="30.6" customHeight="1">
      <c r="L1066" s="169"/>
      <c r="M1066" s="169"/>
      <c r="N1066" s="169"/>
      <c r="O1066" s="169"/>
      <c r="P1066" s="169"/>
    </row>
    <row r="1067" spans="12:16" s="188" customFormat="1" ht="30.6" customHeight="1">
      <c r="L1067" s="169"/>
      <c r="M1067" s="169"/>
      <c r="N1067" s="169"/>
      <c r="O1067" s="169"/>
      <c r="P1067" s="169"/>
    </row>
    <row r="1068" spans="12:16" s="188" customFormat="1" ht="30.6" customHeight="1">
      <c r="L1068" s="169"/>
      <c r="M1068" s="169"/>
      <c r="N1068" s="169"/>
      <c r="O1068" s="169"/>
      <c r="P1068" s="169"/>
    </row>
    <row r="1069" spans="12:16" s="188" customFormat="1" ht="30.6" customHeight="1">
      <c r="L1069" s="169"/>
      <c r="M1069" s="169"/>
      <c r="N1069" s="169"/>
      <c r="O1069" s="169"/>
      <c r="P1069" s="169"/>
    </row>
    <row r="1070" spans="12:16" s="188" customFormat="1" ht="30.6" customHeight="1">
      <c r="L1070" s="169"/>
      <c r="M1070" s="169"/>
      <c r="N1070" s="169"/>
      <c r="O1070" s="169"/>
      <c r="P1070" s="169"/>
    </row>
    <row r="1071" spans="12:16" s="188" customFormat="1" ht="30.6" customHeight="1">
      <c r="L1071" s="169"/>
      <c r="M1071" s="169"/>
      <c r="N1071" s="169"/>
      <c r="O1071" s="169"/>
      <c r="P1071" s="169"/>
    </row>
    <row r="1072" spans="12:16" s="188" customFormat="1" ht="30.6" customHeight="1">
      <c r="L1072" s="169"/>
      <c r="M1072" s="169"/>
      <c r="N1072" s="169"/>
      <c r="O1072" s="169"/>
      <c r="P1072" s="169"/>
    </row>
    <row r="1073" spans="12:16" s="188" customFormat="1" ht="30.6" customHeight="1">
      <c r="L1073" s="169"/>
      <c r="M1073" s="169"/>
      <c r="N1073" s="169"/>
      <c r="O1073" s="169"/>
      <c r="P1073" s="169"/>
    </row>
    <row r="1074" spans="12:16" s="188" customFormat="1" ht="30.6" customHeight="1">
      <c r="L1074" s="169"/>
      <c r="M1074" s="169"/>
      <c r="N1074" s="169"/>
      <c r="O1074" s="169"/>
      <c r="P1074" s="169"/>
    </row>
    <row r="1075" spans="12:16" s="188" customFormat="1" ht="30.6" customHeight="1">
      <c r="L1075" s="169"/>
      <c r="M1075" s="169"/>
      <c r="N1075" s="169"/>
      <c r="O1075" s="169"/>
      <c r="P1075" s="169"/>
    </row>
    <row r="1076" spans="12:16" s="188" customFormat="1" ht="30.6" customHeight="1">
      <c r="L1076" s="169"/>
      <c r="M1076" s="169"/>
      <c r="N1076" s="169"/>
      <c r="O1076" s="169"/>
      <c r="P1076" s="169"/>
    </row>
    <row r="1077" spans="12:16" s="188" customFormat="1" ht="30.6" customHeight="1">
      <c r="L1077" s="169"/>
      <c r="M1077" s="169"/>
      <c r="N1077" s="169"/>
      <c r="O1077" s="169"/>
      <c r="P1077" s="169"/>
    </row>
    <row r="1078" spans="12:16" s="188" customFormat="1" ht="30.6" customHeight="1">
      <c r="L1078" s="169"/>
      <c r="M1078" s="169"/>
      <c r="N1078" s="169"/>
      <c r="O1078" s="169"/>
      <c r="P1078" s="169"/>
    </row>
    <row r="1079" spans="12:16" s="188" customFormat="1" ht="30.6" customHeight="1">
      <c r="L1079" s="169"/>
      <c r="M1079" s="169"/>
      <c r="N1079" s="169"/>
      <c r="O1079" s="169"/>
      <c r="P1079" s="169"/>
    </row>
    <row r="1080" spans="12:16" s="188" customFormat="1" ht="30.6" customHeight="1">
      <c r="L1080" s="169"/>
      <c r="M1080" s="169"/>
      <c r="N1080" s="169"/>
      <c r="O1080" s="169"/>
      <c r="P1080" s="169"/>
    </row>
    <row r="1081" spans="12:16" s="188" customFormat="1" ht="30.6" customHeight="1">
      <c r="L1081" s="169"/>
      <c r="M1081" s="169"/>
      <c r="N1081" s="169"/>
      <c r="O1081" s="169"/>
      <c r="P1081" s="169"/>
    </row>
    <row r="1082" spans="12:16" s="188" customFormat="1" ht="30.6" customHeight="1">
      <c r="L1082" s="169"/>
      <c r="M1082" s="169"/>
      <c r="N1082" s="169"/>
      <c r="O1082" s="169"/>
      <c r="P1082" s="169"/>
    </row>
    <row r="1083" spans="12:16" s="188" customFormat="1" ht="30.6" customHeight="1">
      <c r="L1083" s="169"/>
      <c r="M1083" s="169"/>
      <c r="N1083" s="169"/>
      <c r="O1083" s="169"/>
      <c r="P1083" s="169"/>
    </row>
    <row r="1084" spans="12:16" s="188" customFormat="1" ht="30.6" customHeight="1">
      <c r="L1084" s="169"/>
      <c r="M1084" s="169"/>
      <c r="N1084" s="169"/>
      <c r="O1084" s="169"/>
      <c r="P1084" s="169"/>
    </row>
    <row r="1085" spans="12:16" s="188" customFormat="1" ht="30.6" customHeight="1">
      <c r="L1085" s="169"/>
      <c r="M1085" s="169"/>
      <c r="N1085" s="169"/>
      <c r="O1085" s="169"/>
      <c r="P1085" s="169"/>
    </row>
    <row r="1086" spans="12:16" s="188" customFormat="1" ht="30.6" customHeight="1">
      <c r="L1086" s="169"/>
      <c r="M1086" s="169"/>
      <c r="N1086" s="169"/>
      <c r="O1086" s="169"/>
      <c r="P1086" s="169"/>
    </row>
    <row r="1087" spans="12:16" s="188" customFormat="1" ht="30.6" customHeight="1">
      <c r="L1087" s="169"/>
      <c r="M1087" s="169"/>
      <c r="N1087" s="169"/>
      <c r="O1087" s="169"/>
      <c r="P1087" s="169"/>
    </row>
    <row r="1088" spans="12:16" s="188" customFormat="1" ht="30.6" customHeight="1">
      <c r="L1088" s="169"/>
      <c r="M1088" s="169"/>
      <c r="N1088" s="169"/>
      <c r="O1088" s="169"/>
      <c r="P1088" s="169"/>
    </row>
    <row r="1089" spans="12:16" s="188" customFormat="1" ht="30.6" customHeight="1">
      <c r="L1089" s="169"/>
      <c r="M1089" s="169"/>
      <c r="N1089" s="169"/>
      <c r="O1089" s="169"/>
      <c r="P1089" s="169"/>
    </row>
    <row r="1090" spans="12:16" s="188" customFormat="1" ht="30.6" customHeight="1">
      <c r="L1090" s="169"/>
      <c r="M1090" s="169"/>
      <c r="N1090" s="169"/>
      <c r="O1090" s="169"/>
      <c r="P1090" s="169"/>
    </row>
    <row r="1091" spans="12:16" s="188" customFormat="1" ht="30.6" customHeight="1">
      <c r="L1091" s="169"/>
      <c r="M1091" s="169"/>
      <c r="N1091" s="169"/>
      <c r="O1091" s="169"/>
      <c r="P1091" s="169"/>
    </row>
    <row r="1092" spans="12:16" s="188" customFormat="1" ht="30.6" customHeight="1">
      <c r="L1092" s="169"/>
      <c r="M1092" s="169"/>
      <c r="N1092" s="169"/>
      <c r="O1092" s="169"/>
      <c r="P1092" s="169"/>
    </row>
    <row r="1093" spans="12:16" s="188" customFormat="1" ht="30.6" customHeight="1">
      <c r="L1093" s="169"/>
      <c r="M1093" s="169"/>
      <c r="N1093" s="169"/>
      <c r="O1093" s="169"/>
      <c r="P1093" s="169"/>
    </row>
    <row r="1094" spans="12:16" s="188" customFormat="1" ht="30.6" customHeight="1">
      <c r="L1094" s="169"/>
      <c r="M1094" s="169"/>
      <c r="N1094" s="169"/>
      <c r="O1094" s="169"/>
      <c r="P1094" s="169"/>
    </row>
    <row r="1095" spans="12:16" s="188" customFormat="1" ht="30.6" customHeight="1">
      <c r="L1095" s="169"/>
      <c r="M1095" s="169"/>
      <c r="N1095" s="169"/>
      <c r="O1095" s="169"/>
      <c r="P1095" s="169"/>
    </row>
    <row r="1096" spans="12:16" s="188" customFormat="1" ht="30.6" customHeight="1">
      <c r="L1096" s="169"/>
      <c r="M1096" s="169"/>
      <c r="N1096" s="169"/>
      <c r="O1096" s="169"/>
      <c r="P1096" s="169"/>
    </row>
    <row r="1097" spans="12:16" s="188" customFormat="1" ht="30.6" customHeight="1">
      <c r="L1097" s="169"/>
      <c r="M1097" s="169"/>
      <c r="N1097" s="169"/>
      <c r="O1097" s="169"/>
      <c r="P1097" s="169"/>
    </row>
    <row r="1098" spans="12:16" s="188" customFormat="1" ht="30.6" customHeight="1">
      <c r="L1098" s="169"/>
      <c r="M1098" s="169"/>
      <c r="N1098" s="169"/>
      <c r="O1098" s="169"/>
      <c r="P1098" s="169"/>
    </row>
    <row r="1099" spans="12:16" s="188" customFormat="1" ht="30.6" customHeight="1">
      <c r="L1099" s="169"/>
      <c r="M1099" s="169"/>
      <c r="N1099" s="169"/>
      <c r="O1099" s="169"/>
      <c r="P1099" s="169"/>
    </row>
    <row r="1100" spans="12:16" s="188" customFormat="1" ht="30.6" customHeight="1">
      <c r="L1100" s="169"/>
      <c r="M1100" s="169"/>
      <c r="N1100" s="169"/>
      <c r="O1100" s="169"/>
      <c r="P1100" s="169"/>
    </row>
    <row r="1101" spans="12:16" s="188" customFormat="1" ht="30.6" customHeight="1">
      <c r="L1101" s="169"/>
      <c r="M1101" s="169"/>
      <c r="N1101" s="169"/>
      <c r="O1101" s="169"/>
      <c r="P1101" s="169"/>
    </row>
    <row r="1102" spans="12:16" s="188" customFormat="1" ht="30.6" customHeight="1">
      <c r="L1102" s="169"/>
      <c r="M1102" s="169"/>
      <c r="N1102" s="169"/>
      <c r="O1102" s="169"/>
      <c r="P1102" s="169"/>
    </row>
    <row r="1103" spans="12:16" s="188" customFormat="1" ht="30.6" customHeight="1">
      <c r="L1103" s="169"/>
      <c r="M1103" s="169"/>
      <c r="N1103" s="169"/>
      <c r="O1103" s="169"/>
      <c r="P1103" s="169"/>
    </row>
    <row r="1104" spans="12:16" s="188" customFormat="1" ht="30.6" customHeight="1">
      <c r="L1104" s="169"/>
      <c r="M1104" s="169"/>
      <c r="N1104" s="169"/>
      <c r="O1104" s="169"/>
      <c r="P1104" s="169"/>
    </row>
    <row r="1105" spans="12:16" s="188" customFormat="1" ht="30.6" customHeight="1">
      <c r="L1105" s="169"/>
      <c r="M1105" s="169"/>
      <c r="N1105" s="169"/>
      <c r="O1105" s="169"/>
      <c r="P1105" s="169"/>
    </row>
    <row r="1106" spans="12:16" s="188" customFormat="1" ht="30.6" customHeight="1">
      <c r="L1106" s="169"/>
      <c r="M1106" s="169"/>
      <c r="N1106" s="169"/>
      <c r="O1106" s="169"/>
      <c r="P1106" s="169"/>
    </row>
    <row r="1107" spans="12:16" s="188" customFormat="1" ht="30.6" customHeight="1">
      <c r="L1107" s="169"/>
      <c r="M1107" s="169"/>
      <c r="N1107" s="169"/>
      <c r="O1107" s="169"/>
      <c r="P1107" s="169"/>
    </row>
    <row r="1108" spans="12:16" s="188" customFormat="1" ht="30.6" customHeight="1">
      <c r="L1108" s="169"/>
      <c r="M1108" s="169"/>
      <c r="N1108" s="169"/>
      <c r="O1108" s="169"/>
      <c r="P1108" s="169"/>
    </row>
    <row r="1109" spans="12:16" s="188" customFormat="1" ht="30.6" customHeight="1">
      <c r="L1109" s="169"/>
      <c r="M1109" s="169"/>
      <c r="N1109" s="169"/>
      <c r="O1109" s="169"/>
      <c r="P1109" s="169"/>
    </row>
    <row r="1110" spans="12:16" s="188" customFormat="1" ht="30.6" customHeight="1">
      <c r="L1110" s="169"/>
      <c r="M1110" s="169"/>
      <c r="N1110" s="169"/>
      <c r="O1110" s="169"/>
      <c r="P1110" s="169"/>
    </row>
    <row r="1111" spans="12:16" s="188" customFormat="1" ht="30.6" customHeight="1">
      <c r="L1111" s="169"/>
      <c r="M1111" s="169"/>
      <c r="N1111" s="169"/>
      <c r="O1111" s="169"/>
      <c r="P1111" s="169"/>
    </row>
    <row r="1112" spans="12:16" s="188" customFormat="1" ht="30.6" customHeight="1">
      <c r="L1112" s="169"/>
      <c r="M1112" s="169"/>
      <c r="N1112" s="169"/>
      <c r="O1112" s="169"/>
      <c r="P1112" s="169"/>
    </row>
    <row r="1113" spans="12:16" s="188" customFormat="1" ht="30.6" customHeight="1">
      <c r="L1113" s="169"/>
      <c r="M1113" s="169"/>
      <c r="N1113" s="169"/>
      <c r="O1113" s="169"/>
      <c r="P1113" s="169"/>
    </row>
    <row r="1114" spans="12:16" s="188" customFormat="1" ht="30.6" customHeight="1">
      <c r="L1114" s="169"/>
      <c r="M1114" s="169"/>
      <c r="N1114" s="169"/>
      <c r="O1114" s="169"/>
      <c r="P1114" s="169"/>
    </row>
    <row r="1115" spans="12:16" s="188" customFormat="1" ht="30.6" customHeight="1">
      <c r="L1115" s="169"/>
      <c r="M1115" s="169"/>
      <c r="N1115" s="169"/>
      <c r="O1115" s="169"/>
      <c r="P1115" s="169"/>
    </row>
    <row r="1116" spans="12:16" s="188" customFormat="1" ht="30.6" customHeight="1">
      <c r="L1116" s="169"/>
      <c r="M1116" s="169"/>
      <c r="N1116" s="169"/>
      <c r="O1116" s="169"/>
      <c r="P1116" s="169"/>
    </row>
    <row r="1117" spans="12:16" s="188" customFormat="1" ht="30.6" customHeight="1">
      <c r="L1117" s="169"/>
      <c r="M1117" s="169"/>
      <c r="N1117" s="169"/>
      <c r="O1117" s="169"/>
      <c r="P1117" s="169"/>
    </row>
    <row r="1118" spans="12:16" s="188" customFormat="1" ht="30.6" customHeight="1">
      <c r="L1118" s="169"/>
      <c r="M1118" s="169"/>
      <c r="N1118" s="169"/>
      <c r="O1118" s="169"/>
      <c r="P1118" s="169"/>
    </row>
    <row r="1119" spans="12:16" s="188" customFormat="1" ht="30.6" customHeight="1">
      <c r="L1119" s="169"/>
      <c r="M1119" s="169"/>
      <c r="N1119" s="169"/>
      <c r="O1119" s="169"/>
      <c r="P1119" s="169"/>
    </row>
    <row r="1120" spans="12:16" s="188" customFormat="1" ht="30.6" customHeight="1">
      <c r="L1120" s="169"/>
      <c r="M1120" s="169"/>
      <c r="N1120" s="169"/>
      <c r="O1120" s="169"/>
      <c r="P1120" s="169"/>
    </row>
    <row r="1121" spans="12:16" s="188" customFormat="1" ht="30.6" customHeight="1">
      <c r="L1121" s="169"/>
      <c r="M1121" s="169"/>
      <c r="N1121" s="169"/>
      <c r="O1121" s="169"/>
      <c r="P1121" s="169"/>
    </row>
    <row r="1122" spans="12:16" s="188" customFormat="1" ht="30.6" customHeight="1">
      <c r="L1122" s="169"/>
      <c r="M1122" s="169"/>
      <c r="N1122" s="169"/>
      <c r="O1122" s="169"/>
      <c r="P1122" s="169"/>
    </row>
    <row r="1123" spans="12:16" s="188" customFormat="1" ht="30.6" customHeight="1">
      <c r="L1123" s="169"/>
      <c r="M1123" s="169"/>
      <c r="N1123" s="169"/>
      <c r="O1123" s="169"/>
      <c r="P1123" s="169"/>
    </row>
    <row r="1124" spans="12:16" s="188" customFormat="1" ht="30.6" customHeight="1">
      <c r="L1124" s="169"/>
      <c r="M1124" s="169"/>
      <c r="N1124" s="169"/>
      <c r="O1124" s="169"/>
      <c r="P1124" s="169"/>
    </row>
    <row r="1125" spans="12:16" s="188" customFormat="1" ht="30.6" customHeight="1">
      <c r="L1125" s="169"/>
      <c r="M1125" s="169"/>
      <c r="N1125" s="169"/>
      <c r="O1125" s="169"/>
      <c r="P1125" s="169"/>
    </row>
    <row r="1126" spans="12:16" s="188" customFormat="1" ht="30.6" customHeight="1">
      <c r="L1126" s="169"/>
      <c r="M1126" s="169"/>
      <c r="N1126" s="169"/>
      <c r="O1126" s="169"/>
      <c r="P1126" s="169"/>
    </row>
    <row r="1127" spans="12:16" s="188" customFormat="1" ht="30.6" customHeight="1">
      <c r="L1127" s="169"/>
      <c r="M1127" s="169"/>
      <c r="N1127" s="169"/>
      <c r="O1127" s="169"/>
      <c r="P1127" s="169"/>
    </row>
    <row r="1128" spans="12:16" s="188" customFormat="1" ht="30.6" customHeight="1">
      <c r="L1128" s="169"/>
      <c r="M1128" s="169"/>
      <c r="N1128" s="169"/>
      <c r="O1128" s="169"/>
      <c r="P1128" s="169"/>
    </row>
    <row r="1129" spans="12:16" s="188" customFormat="1" ht="30.6" customHeight="1">
      <c r="L1129" s="169"/>
      <c r="M1129" s="169"/>
      <c r="N1129" s="169"/>
      <c r="O1129" s="169"/>
      <c r="P1129" s="169"/>
    </row>
    <row r="1130" spans="12:16" s="188" customFormat="1" ht="30.6" customHeight="1">
      <c r="L1130" s="169"/>
      <c r="M1130" s="169"/>
      <c r="N1130" s="169"/>
      <c r="O1130" s="169"/>
      <c r="P1130" s="169"/>
    </row>
    <row r="1131" spans="12:16" s="188" customFormat="1" ht="30.6" customHeight="1">
      <c r="L1131" s="169"/>
      <c r="M1131" s="169"/>
      <c r="N1131" s="169"/>
      <c r="O1131" s="169"/>
      <c r="P1131" s="169"/>
    </row>
    <row r="1132" spans="12:16" s="188" customFormat="1" ht="30.6" customHeight="1">
      <c r="L1132" s="169"/>
      <c r="M1132" s="169"/>
      <c r="N1132" s="169"/>
      <c r="O1132" s="169"/>
      <c r="P1132" s="169"/>
    </row>
    <row r="1133" spans="12:16" s="188" customFormat="1" ht="30.6" customHeight="1">
      <c r="L1133" s="169"/>
      <c r="M1133" s="169"/>
      <c r="N1133" s="169"/>
      <c r="O1133" s="169"/>
      <c r="P1133" s="169"/>
    </row>
    <row r="1134" spans="12:16" s="188" customFormat="1" ht="30.6" customHeight="1">
      <c r="L1134" s="169"/>
      <c r="M1134" s="169"/>
      <c r="N1134" s="169"/>
      <c r="O1134" s="169"/>
      <c r="P1134" s="169"/>
    </row>
    <row r="1135" spans="12:16" s="188" customFormat="1" ht="30.6" customHeight="1">
      <c r="L1135" s="169"/>
      <c r="M1135" s="169"/>
      <c r="N1135" s="169"/>
      <c r="O1135" s="169"/>
      <c r="P1135" s="169"/>
    </row>
    <row r="1136" spans="12:16" s="188" customFormat="1" ht="30.6" customHeight="1">
      <c r="L1136" s="169"/>
      <c r="M1136" s="169"/>
      <c r="N1136" s="169"/>
      <c r="O1136" s="169"/>
      <c r="P1136" s="169"/>
    </row>
    <row r="1137" spans="12:16" s="188" customFormat="1" ht="30.6" customHeight="1">
      <c r="L1137" s="169"/>
      <c r="M1137" s="169"/>
      <c r="N1137" s="169"/>
      <c r="O1137" s="169"/>
      <c r="P1137" s="169"/>
    </row>
    <row r="1138" spans="12:16" s="188" customFormat="1" ht="30.6" customHeight="1">
      <c r="L1138" s="169"/>
      <c r="M1138" s="169"/>
      <c r="N1138" s="169"/>
      <c r="O1138" s="169"/>
      <c r="P1138" s="169"/>
    </row>
    <row r="1139" spans="12:16" s="188" customFormat="1" ht="30.6" customHeight="1">
      <c r="L1139" s="169"/>
      <c r="M1139" s="169"/>
      <c r="N1139" s="169"/>
      <c r="O1139" s="169"/>
      <c r="P1139" s="169"/>
    </row>
    <row r="1140" spans="12:16" s="188" customFormat="1" ht="30.6" customHeight="1">
      <c r="L1140" s="169"/>
      <c r="M1140" s="169"/>
      <c r="N1140" s="169"/>
      <c r="O1140" s="169"/>
      <c r="P1140" s="169"/>
    </row>
    <row r="1141" spans="12:16" s="188" customFormat="1" ht="30.6" customHeight="1">
      <c r="L1141" s="169"/>
      <c r="M1141" s="169"/>
      <c r="N1141" s="169"/>
      <c r="O1141" s="169"/>
      <c r="P1141" s="169"/>
    </row>
    <row r="1142" spans="12:16" s="188" customFormat="1" ht="30.6" customHeight="1">
      <c r="L1142" s="169"/>
      <c r="M1142" s="169"/>
      <c r="N1142" s="169"/>
      <c r="O1142" s="169"/>
      <c r="P1142" s="169"/>
    </row>
    <row r="1143" spans="12:16" s="188" customFormat="1" ht="30.6" customHeight="1">
      <c r="L1143" s="169"/>
      <c r="M1143" s="169"/>
      <c r="N1143" s="169"/>
      <c r="O1143" s="169"/>
      <c r="P1143" s="169"/>
    </row>
    <row r="1144" spans="12:16" s="188" customFormat="1" ht="30.6" customHeight="1">
      <c r="L1144" s="169"/>
      <c r="M1144" s="169"/>
      <c r="N1144" s="169"/>
      <c r="O1144" s="169"/>
      <c r="P1144" s="169"/>
    </row>
    <row r="1145" spans="12:16" s="188" customFormat="1" ht="30.6" customHeight="1">
      <c r="L1145" s="169"/>
      <c r="M1145" s="169"/>
      <c r="N1145" s="169"/>
      <c r="O1145" s="169"/>
      <c r="P1145" s="169"/>
    </row>
    <row r="1146" spans="12:16" s="188" customFormat="1" ht="30.6" customHeight="1">
      <c r="L1146" s="169"/>
      <c r="M1146" s="169"/>
      <c r="N1146" s="169"/>
      <c r="O1146" s="169"/>
      <c r="P1146" s="169"/>
    </row>
    <row r="1147" spans="12:16" s="188" customFormat="1" ht="30.6" customHeight="1">
      <c r="L1147" s="169"/>
      <c r="M1147" s="169"/>
      <c r="N1147" s="169"/>
      <c r="O1147" s="169"/>
      <c r="P1147" s="169"/>
    </row>
    <row r="1148" spans="12:16" s="188" customFormat="1" ht="30.6" customHeight="1">
      <c r="L1148" s="169"/>
      <c r="M1148" s="169"/>
      <c r="N1148" s="169"/>
      <c r="O1148" s="169"/>
      <c r="P1148" s="169"/>
    </row>
    <row r="1149" spans="12:16" s="188" customFormat="1" ht="30.6" customHeight="1">
      <c r="L1149" s="169"/>
      <c r="M1149" s="169"/>
      <c r="N1149" s="169"/>
      <c r="O1149" s="169"/>
      <c r="P1149" s="169"/>
    </row>
    <row r="1150" spans="12:16" s="188" customFormat="1" ht="30.6" customHeight="1">
      <c r="L1150" s="169"/>
      <c r="M1150" s="169"/>
      <c r="N1150" s="169"/>
      <c r="O1150" s="169"/>
      <c r="P1150" s="169"/>
    </row>
    <row r="1151" spans="12:16" s="188" customFormat="1" ht="30.6" customHeight="1">
      <c r="L1151" s="169"/>
      <c r="M1151" s="169"/>
      <c r="N1151" s="169"/>
      <c r="O1151" s="169"/>
      <c r="P1151" s="169"/>
    </row>
    <row r="1152" spans="12:16" s="188" customFormat="1" ht="30.6" customHeight="1">
      <c r="L1152" s="169"/>
      <c r="M1152" s="169"/>
      <c r="N1152" s="169"/>
      <c r="O1152" s="169"/>
      <c r="P1152" s="169"/>
    </row>
    <row r="1153" spans="12:16" s="188" customFormat="1" ht="30.6" customHeight="1">
      <c r="L1153" s="169"/>
      <c r="M1153" s="169"/>
      <c r="N1153" s="169"/>
      <c r="O1153" s="169"/>
      <c r="P1153" s="169"/>
    </row>
    <row r="1154" spans="12:16" s="188" customFormat="1" ht="30.6" customHeight="1">
      <c r="L1154" s="169"/>
      <c r="M1154" s="169"/>
      <c r="N1154" s="169"/>
      <c r="O1154" s="169"/>
      <c r="P1154" s="169"/>
    </row>
    <row r="1155" spans="12:16" s="188" customFormat="1" ht="30.6" customHeight="1">
      <c r="L1155" s="169"/>
      <c r="M1155" s="169"/>
      <c r="N1155" s="169"/>
      <c r="O1155" s="169"/>
      <c r="P1155" s="169"/>
    </row>
    <row r="1156" spans="12:16" s="188" customFormat="1" ht="30.6" customHeight="1">
      <c r="L1156" s="169"/>
      <c r="M1156" s="169"/>
      <c r="N1156" s="169"/>
      <c r="O1156" s="169"/>
      <c r="P1156" s="169"/>
    </row>
    <row r="1157" spans="12:16" s="188" customFormat="1" ht="30.6" customHeight="1">
      <c r="L1157" s="169"/>
      <c r="M1157" s="169"/>
      <c r="N1157" s="169"/>
      <c r="O1157" s="169"/>
      <c r="P1157" s="169"/>
    </row>
    <row r="1158" spans="12:16" s="188" customFormat="1" ht="30.6" customHeight="1">
      <c r="L1158" s="169"/>
      <c r="M1158" s="169"/>
      <c r="N1158" s="169"/>
      <c r="O1158" s="169"/>
      <c r="P1158" s="169"/>
    </row>
    <row r="1159" spans="12:16" s="188" customFormat="1" ht="30.6" customHeight="1">
      <c r="L1159" s="169"/>
      <c r="M1159" s="169"/>
      <c r="N1159" s="169"/>
      <c r="O1159" s="169"/>
      <c r="P1159" s="169"/>
    </row>
    <row r="1160" spans="12:16" s="188" customFormat="1" ht="30.6" customHeight="1">
      <c r="L1160" s="169"/>
      <c r="M1160" s="169"/>
      <c r="N1160" s="169"/>
      <c r="O1160" s="169"/>
      <c r="P1160" s="169"/>
    </row>
    <row r="1161" spans="12:16" s="188" customFormat="1" ht="30.6" customHeight="1">
      <c r="L1161" s="169"/>
      <c r="M1161" s="169"/>
      <c r="N1161" s="169"/>
      <c r="O1161" s="169"/>
      <c r="P1161" s="169"/>
    </row>
    <row r="1162" spans="12:16" s="188" customFormat="1" ht="30.6" customHeight="1">
      <c r="L1162" s="169"/>
      <c r="M1162" s="169"/>
      <c r="N1162" s="169"/>
      <c r="O1162" s="169"/>
      <c r="P1162" s="169"/>
    </row>
    <row r="1163" spans="12:16" s="188" customFormat="1" ht="30.6" customHeight="1">
      <c r="L1163" s="169"/>
      <c r="M1163" s="169"/>
      <c r="N1163" s="169"/>
      <c r="O1163" s="169"/>
      <c r="P1163" s="169"/>
    </row>
    <row r="1164" spans="12:16" s="188" customFormat="1" ht="30.6" customHeight="1">
      <c r="L1164" s="169"/>
      <c r="M1164" s="169"/>
      <c r="N1164" s="169"/>
      <c r="O1164" s="169"/>
      <c r="P1164" s="169"/>
    </row>
    <row r="1165" spans="12:16" s="188" customFormat="1" ht="30.6" customHeight="1">
      <c r="L1165" s="169"/>
      <c r="M1165" s="169"/>
      <c r="N1165" s="169"/>
      <c r="O1165" s="169"/>
      <c r="P1165" s="169"/>
    </row>
    <row r="1166" spans="12:16" s="188" customFormat="1" ht="30.6" customHeight="1">
      <c r="L1166" s="169"/>
      <c r="M1166" s="169"/>
      <c r="N1166" s="169"/>
      <c r="O1166" s="169"/>
      <c r="P1166" s="169"/>
    </row>
    <row r="1167" spans="12:16" s="188" customFormat="1" ht="30.6" customHeight="1">
      <c r="L1167" s="169"/>
      <c r="M1167" s="169"/>
      <c r="N1167" s="169"/>
      <c r="O1167" s="169"/>
      <c r="P1167" s="169"/>
    </row>
    <row r="1168" spans="12:16" s="188" customFormat="1" ht="30.6" customHeight="1">
      <c r="L1168" s="169"/>
      <c r="M1168" s="169"/>
      <c r="N1168" s="169"/>
      <c r="O1168" s="169"/>
      <c r="P1168" s="169"/>
    </row>
    <row r="1169" spans="12:16" s="188" customFormat="1" ht="30.6" customHeight="1">
      <c r="L1169" s="169"/>
      <c r="M1169" s="169"/>
      <c r="N1169" s="169"/>
      <c r="O1169" s="169"/>
      <c r="P1169" s="169"/>
    </row>
    <row r="1170" spans="12:16" s="188" customFormat="1" ht="30.6" customHeight="1">
      <c r="L1170" s="169"/>
      <c r="M1170" s="169"/>
      <c r="N1170" s="169"/>
      <c r="O1170" s="169"/>
      <c r="P1170" s="169"/>
    </row>
    <row r="1171" spans="12:16" s="188" customFormat="1" ht="30.6" customHeight="1">
      <c r="L1171" s="169"/>
      <c r="M1171" s="169"/>
      <c r="N1171" s="169"/>
      <c r="O1171" s="169"/>
      <c r="P1171" s="169"/>
    </row>
    <row r="1172" spans="12:16" s="188" customFormat="1" ht="30.6" customHeight="1">
      <c r="L1172" s="169"/>
      <c r="M1172" s="169"/>
      <c r="N1172" s="169"/>
      <c r="O1172" s="169"/>
      <c r="P1172" s="169"/>
    </row>
    <row r="1173" spans="12:16" s="188" customFormat="1" ht="30.6" customHeight="1">
      <c r="L1173" s="169"/>
      <c r="M1173" s="169"/>
      <c r="N1173" s="169"/>
      <c r="O1173" s="169"/>
      <c r="P1173" s="169"/>
    </row>
    <row r="1174" spans="12:16" s="188" customFormat="1" ht="30.6" customHeight="1">
      <c r="L1174" s="169"/>
      <c r="M1174" s="169"/>
      <c r="N1174" s="169"/>
      <c r="O1174" s="169"/>
      <c r="P1174" s="169"/>
    </row>
    <row r="1175" spans="12:16" s="188" customFormat="1" ht="30.6" customHeight="1">
      <c r="L1175" s="169"/>
      <c r="M1175" s="169"/>
      <c r="N1175" s="169"/>
      <c r="O1175" s="169"/>
      <c r="P1175" s="169"/>
    </row>
    <row r="1176" spans="12:16" s="188" customFormat="1" ht="30.6" customHeight="1">
      <c r="L1176" s="169"/>
      <c r="M1176" s="169"/>
      <c r="N1176" s="169"/>
      <c r="O1176" s="169"/>
      <c r="P1176" s="169"/>
    </row>
    <row r="1177" spans="12:16" s="188" customFormat="1" ht="30.6" customHeight="1">
      <c r="L1177" s="169"/>
      <c r="M1177" s="169"/>
      <c r="N1177" s="169"/>
      <c r="O1177" s="169"/>
      <c r="P1177" s="169"/>
    </row>
    <row r="1178" spans="12:16" s="188" customFormat="1" ht="30.6" customHeight="1">
      <c r="L1178" s="169"/>
      <c r="M1178" s="169"/>
      <c r="N1178" s="169"/>
      <c r="O1178" s="169"/>
      <c r="P1178" s="169"/>
    </row>
    <row r="1179" spans="12:16" s="188" customFormat="1" ht="30.6" customHeight="1">
      <c r="L1179" s="169"/>
      <c r="M1179" s="169"/>
      <c r="N1179" s="169"/>
      <c r="O1179" s="169"/>
      <c r="P1179" s="169"/>
    </row>
  </sheetData>
  <sheetProtection algorithmName="SHA-512" hashValue="mQMBwZqUqzEl046O2sxlBfz5PagJ/0/RGZJSO30g74BONMwueaXf8HK6Ta9kL2lFf2kk3nTiwo3HUQOFh+OFDg==" saltValue="zkWjwtsR4iHvYyOdFa7IcQ==" spinCount="100000" sheet="1" objects="1" scenarios="1"/>
  <autoFilter ref="A2:Q119" xr:uid="{C924CDD7-75F6-4FB5-94B6-BEE18EABA594}">
    <sortState xmlns:xlrd2="http://schemas.microsoft.com/office/spreadsheetml/2017/richdata2" ref="A3:Q119">
      <sortCondition ref="A2:A119"/>
    </sortState>
  </autoFilter>
  <sortState xmlns:xlrd2="http://schemas.microsoft.com/office/spreadsheetml/2017/richdata2" ref="A3:R119">
    <sortCondition ref="A3:A119"/>
  </sortState>
  <mergeCells count="4">
    <mergeCell ref="B160:J161"/>
    <mergeCell ref="F171:O171"/>
    <mergeCell ref="F174:P174"/>
    <mergeCell ref="B175:P175"/>
  </mergeCells>
  <dataValidations count="3">
    <dataValidation type="list" allowBlank="1" showInputMessage="1" showErrorMessage="1" sqref="E211:E507 B211:C507" xr:uid="{E204AE81-B7D1-4F3C-B5D0-967892DF8913}">
      <formula1>"list_ingredients_PDCAAS"</formula1>
    </dataValidation>
    <dataValidation type="list" allowBlank="1" showInputMessage="1" showErrorMessage="1" sqref="F120:H121 G87:G88 G100 F85 H85 G90:G97 B101:B158 B4:B99" xr:uid="{6A669288-B9F3-41CE-B4BD-5248A449B2AB}">
      <formula1>$S$1:$S$2</formula1>
    </dataValidation>
    <dataValidation type="list" allowBlank="1" showInputMessage="1" showErrorMessage="1" sqref="E3:E158 C3:C158" xr:uid="{E4A220FA-4DDD-4D25-ADFA-6D4615B00D66}">
      <formula1>$T$1:$T$2</formula1>
    </dataValidation>
  </dataValidations>
  <hyperlinks>
    <hyperlink ref="B175" r:id="rId1" display="https://www.ncbi.nlm.nih.gov/pmc/articles/PMC9513730/pdf/main.pdf" xr:uid="{17FFB02E-3CC6-49E6-A364-0838F0917394}"/>
    <hyperlink ref="F179" r:id="rId2" xr:uid="{742B1A1B-D6D3-42F2-AB77-21C8798F1315}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02006D-5E5A-4518-8138-8A1AD6518734}">
          <x14:formula1>
            <xm:f>'AA values for PDCAAS'!$A$1:$A$139</xm:f>
          </x14:formula1>
          <xm:sqref>E176:E210 E159:E174 C176:C210 C159:C174 B159:B174 B176:B210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7d086789-554e-442f-8b24-f2f91fa2795a" xsi:nil="true"/>
    <SharedWithUsers xmlns="83abda1d-1a90-4caa-8671-ec4651ff3890">
      <UserInfo>
        <DisplayName>Santiago Llorens</DisplayName>
        <AccountId>1826</AccountId>
        <AccountType/>
      </UserInfo>
      <UserInfo>
        <DisplayName>Margareth Marmori</DisplayName>
        <AccountId>771</AccountId>
        <AccountType/>
      </UserInfo>
      <UserInfo>
        <DisplayName>Monica Cristina Rios Romero</DisplayName>
        <AccountId>69</AccountId>
        <AccountType/>
      </UserInfo>
      <UserInfo>
        <DisplayName>Durga Khatiwada</DisplayName>
        <AccountId>139</AccountId>
        <AccountType/>
      </UserInfo>
    </SharedWithUsers>
    <e3c3ab0f8c0042a89e2919c359c70f58 xmlns="7d086789-554e-442f-8b24-f2f91fa2795a">
      <Terms xmlns="http://schemas.microsoft.com/office/infopath/2007/PartnerControls"/>
    </e3c3ab0f8c0042a89e2919c359c70f58>
    <g323f2a143c244e5bedcb2746dbbb893 xmlns="7d086789-554e-442f-8b24-f2f91fa2795a">
      <Terms xmlns="http://schemas.microsoft.com/office/infopath/2007/PartnerControls"/>
    </g323f2a143c244e5bedcb2746dbbb893>
    <TaxCatchAll xmlns="ca283e0b-db31-4043-a2ef-b80661bf084a">
      <Value>4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Denmark-1200</TermName>
          <TermId xmlns="http://schemas.microsoft.com/office/infopath/2007/PartnerControls">659a1518-a057-49e4-87e3-a15fb5fd11de</TermId>
        </TermInfo>
      </Terms>
    </ga975397408f43e4b84ec8e5a598e523>
    <TaxKeywordTaxHTField xmlns="83abda1d-1a90-4caa-8671-ec4651ff3890">
      <Terms xmlns="http://schemas.microsoft.com/office/infopath/2007/PartnerControls"/>
    </TaxKeywordTaxHTField>
    <fc79d9562a954225a6288c8eed485f05 xmlns="7d086789-554e-442f-8b24-f2f91fa2795a">
      <Terms xmlns="http://schemas.microsoft.com/office/infopath/2007/PartnerControls"/>
    </fc79d9562a954225a6288c8eed485f05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o8e62cc91e8a4f818cbb90950086c969 xmlns="7d086789-554e-442f-8b24-f2f91fa2795a">
      <Terms xmlns="http://schemas.microsoft.com/office/infopath/2007/PartnerControls"/>
    </o8e62cc91e8a4f818cbb90950086c969>
    <SenderEmail xmlns="ca283e0b-db31-4043-a2ef-b80661bf084a" xsi:nil="true"/>
    <IconOverlay xmlns="http://schemas.microsoft.com/sharepoint/v4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o0e49089996a4e2bbc01dfe5b3f6061e xmlns="7d086789-554e-442f-8b24-f2f91fa2795a">
      <Terms xmlns="http://schemas.microsoft.com/office/infopath/2007/PartnerControls"/>
    </o0e49089996a4e2bbc01dfe5b3f6061e>
    <h6a71f3e574e4344bc34f3fc9dd20054 xmlns="ca283e0b-db31-4043-a2ef-b80661bf084a">
      <Terms xmlns="http://schemas.microsoft.com/office/infopath/2007/PartnerControls"/>
    </h6a71f3e574e4344bc34f3fc9dd20054>
    <SolicitationNumber xmlns="7d086789-554e-442f-8b24-f2f91fa2795a" xsi:nil="true"/>
    <SemaphoreItemMetadata xmlns="83abda1d-1a90-4caa-8671-ec4651ff3890" xsi:nil="true"/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lcf76f155ced4ddcb4097134ff3c332f xmlns="7d086789-554e-442f-8b24-f2f91fa2795a">
      <Terms xmlns="http://schemas.microsoft.com/office/infopath/2007/PartnerControls"/>
    </lcf76f155ced4ddcb4097134ff3c332f>
    <o44a4fbe01d842389c2927821e741dfc xmlns="7d086789-554e-442f-8b24-f2f91fa2795a">
      <Terms xmlns="http://schemas.microsoft.com/office/infopath/2007/PartnerControls"/>
    </o44a4fbe01d842389c2927821e741dfc>
    <WrittenBy xmlns="ca283e0b-db31-4043-a2ef-b80661bf084a">
      <UserInfo>
        <DisplayName/>
        <AccountId xsi:nil="true"/>
        <AccountType/>
      </UserInfo>
    </Written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4AFD5AD08CB5874E85ECF7C5EC522C06" ma:contentTypeVersion="74" ma:contentTypeDescription="" ma:contentTypeScope="" ma:versionID="9a470f98e6e5ac0a7c176fc5eefd6e99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83abda1d-1a90-4caa-8671-ec4651ff3890" xmlns:ns5="http://schemas.microsoft.com/sharepoint/v4" xmlns:ns6="7d086789-554e-442f-8b24-f2f91fa2795a" targetNamespace="http://schemas.microsoft.com/office/2006/metadata/properties" ma:root="true" ma:fieldsID="261afd5c20f8433e38fd7c813c071752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83abda1d-1a90-4caa-8671-ec4651ff3890"/>
    <xsd:import namespace="http://schemas.microsoft.com/sharepoint/v4"/>
    <xsd:import namespace="7d086789-554e-442f-8b24-f2f91fa2795a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6:o8e62cc91e8a4f818cbb90950086c969" minOccurs="0"/>
                <xsd:element ref="ns6:fc79d9562a954225a6288c8eed485f05" minOccurs="0"/>
                <xsd:element ref="ns6:e3c3ab0f8c0042a89e2919c359c70f58" minOccurs="0"/>
                <xsd:element ref="ns6:o0e49089996a4e2bbc01dfe5b3f6061e" minOccurs="0"/>
                <xsd:element ref="ns6:o44a4fbe01d842389c2927821e741dfc" minOccurs="0"/>
                <xsd:element ref="ns6:g323f2a143c244e5bedcb2746dbbb893" minOccurs="0"/>
                <xsd:element ref="ns6:MediaServiceMetadata" minOccurs="0"/>
                <xsd:element ref="ns6:MediaServiceFastMetadata" minOccurs="0"/>
                <xsd:element ref="ns6:MediaServiceAutoKeyPoints" minOccurs="0"/>
                <xsd:element ref="ns6:MediaServiceKeyPoints" minOccurs="0"/>
                <xsd:element ref="ns6:MediaServiceDateTaken" minOccurs="0"/>
                <xsd:element ref="ns4:SharedWithUsers" minOccurs="0"/>
                <xsd:element ref="ns4:SharedWithDetails" minOccurs="0"/>
                <xsd:element ref="ns6:MediaServiceAutoTags" minOccurs="0"/>
                <xsd:element ref="ns6:MediaServiceLocation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SolicitationNumber" minOccurs="0"/>
                <xsd:element ref="ns6:lcf76f155ced4ddcb4097134ff3c332f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readOnly="false" ma:default="1033;#Denmark-1200|659a1518-a057-49e4-87e3-a15fb5fd11de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a2c091eb-e1bc-4e4e-a3e8-fd324b63a258}" ma:internalName="TaxCatchAllLabel" ma:readOnly="true" ma:showField="CatchAllDataLabel" ma:web="83abda1d-1a90-4caa-8671-ec4651ff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a2c091eb-e1bc-4e4e-a3e8-fd324b63a258}" ma:internalName="TaxCatchAll" ma:showField="CatchAllData" ma:web="83abda1d-1a90-4caa-8671-ec4651ff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bda1d-1a90-4caa-8671-ec4651ff389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35" nillable="true" ma:displayName="Semaphore Status" ma:hidden="true" ma:internalName="SemaphoreItemMetadata">
      <xsd:simpleType>
        <xsd:restriction base="dms:Note"/>
      </xsd:simpleType>
    </xsd:element>
    <xsd:element name="SharedWithUsers" ma:index="5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1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86789-554e-442f-8b24-f2f91fa2795a" elementFormDefault="qualified">
    <xsd:import namespace="http://schemas.microsoft.com/office/2006/documentManagement/types"/>
    <xsd:import namespace="http://schemas.microsoft.com/office/infopath/2007/PartnerControls"/>
    <xsd:element name="o8e62cc91e8a4f818cbb90950086c969" ma:index="37" nillable="true" ma:taxonomy="true" ma:internalName="o8e62cc91e8a4f818cbb90950086c969" ma:taxonomyFieldName="Product_x0020_Categories" ma:displayName="Product Categories" ma:default="" ma:fieldId="{88e62cc9-1e8a-4f81-8cbb-90950086c969}" ma:sspId="73f51738-d318-4883-9d64-4f0bd0ccc55e" ma:termSetId="71f0d9e2-6674-432f-a482-5d19649341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79d9562a954225a6288c8eed485f05" ma:index="39" nillable="true" ma:taxonomy="true" ma:internalName="fc79d9562a954225a6288c8eed485f05" ma:taxonomyFieldName="Vendor" ma:displayName="Vendor" ma:default="" ma:fieldId="{fc79d956-2a95-4225-a628-8c8eed485f05}" ma:sspId="73f51738-d318-4883-9d64-4f0bd0ccc55e" ma:termSetId="976e5aea-9dc4-4318-8931-647054d5b99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c3ab0f8c0042a89e2919c359c70f58" ma:index="41" nillable="true" ma:taxonomy="true" ma:internalName="e3c3ab0f8c0042a89e2919c359c70f58" ma:taxonomyFieldName="Partner" ma:displayName="Partner" ma:default="" ma:fieldId="{e3c3ab0f-8c00-42a8-9e29-19c359c70f58}" ma:sspId="73f51738-d318-4883-9d64-4f0bd0ccc55e" ma:termSetId="9a885965-bd22-4d93-8bd1-70e6fbab29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0e49089996a4e2bbc01dfe5b3f6061e" ma:index="43" nillable="true" ma:taxonomy="true" ma:internalName="o0e49089996a4e2bbc01dfe5b3f6061e" ma:taxonomyFieldName="Dosage_x0020_Forms" ma:displayName="Dosage Forms" ma:default="" ma:fieldId="{80e49089-996a-4e2b-bc01-dfe5b3f6061e}" ma:sspId="73f51738-d318-4883-9d64-4f0bd0ccc55e" ma:termSetId="a1acf9bc-304e-4bf7-98fb-9c5b6392ac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4a4fbe01d842389c2927821e741dfc" ma:index="45" nillable="true" ma:taxonomy="true" ma:internalName="o44a4fbe01d842389c2927821e741dfc" ma:taxonomyFieldName="Country" ma:displayName="Country" ma:default="" ma:fieldId="{844a4fbe-01d8-4238-9c29-27821e741dfc}" ma:sspId="73f51738-d318-4883-9d64-4f0bd0ccc55e" ma:termSetId="b4a1db8c-4bde-46f4-8d5b-9ac0c4099a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23f2a143c244e5bedcb2746dbbb893" ma:index="47" nillable="true" ma:taxonomy="true" ma:internalName="g323f2a143c244e5bedcb2746dbbb893" ma:taxonomyFieldName="Year" ma:displayName="Year" ma:default="" ma:fieldId="{0323f2a1-43c2-44e5-bedc-b2746dbbb893}" ma:sspId="73f51738-d318-4883-9d64-4f0bd0ccc55e" ma:termSetId="284a576a-e760-4b0f-8d13-3de09bdce9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5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5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5" nillable="true" ma:displayName="Tags" ma:internalName="MediaServiceAutoTags" ma:readOnly="true">
      <xsd:simpleType>
        <xsd:restriction base="dms:Text"/>
      </xsd:simpleType>
    </xsd:element>
    <xsd:element name="MediaServiceLocation" ma:index="56" nillable="true" ma:displayName="Location" ma:internalName="MediaServiceLocation" ma:readOnly="true">
      <xsd:simpleType>
        <xsd:restriction base="dms:Text"/>
      </xsd:simpleType>
    </xsd:element>
    <xsd:element name="MediaServiceOCR" ma:index="5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9" nillable="true" ma:displayName="MediaServiceEventHashCode" ma:hidden="true" ma:internalName="MediaServiceEventHashCode" ma:readOnly="true">
      <xsd:simpleType>
        <xsd:restriction base="dms:Text"/>
      </xsd:simpleType>
    </xsd:element>
    <xsd:element name="SolicitationNumber" ma:index="60" nillable="true" ma:displayName="Solicitation Number " ma:format="Dropdown" ma:internalName="SolicitationNumber">
      <xsd:simpleType>
        <xsd:restriction base="dms:Text">
          <xsd:maxLength value="255"/>
        </xsd:restriction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pe:Receivers xmlns:spe="http://schemas.microsoft.com/sharepoint/events"/>
</file>

<file path=customXml/item6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Props1.xml><?xml version="1.0" encoding="utf-8"?>
<ds:datastoreItem xmlns:ds="http://schemas.openxmlformats.org/officeDocument/2006/customXml" ds:itemID="{C0D6EB30-B95D-42F0-BA14-7F89CF1AD0C2}"/>
</file>

<file path=customXml/itemProps2.xml><?xml version="1.0" encoding="utf-8"?>
<ds:datastoreItem xmlns:ds="http://schemas.openxmlformats.org/officeDocument/2006/customXml" ds:itemID="{2025CAD6-1EF5-4A1A-964C-EAB88BAAFAAD}"/>
</file>

<file path=customXml/itemProps3.xml><?xml version="1.0" encoding="utf-8"?>
<ds:datastoreItem xmlns:ds="http://schemas.openxmlformats.org/officeDocument/2006/customXml" ds:itemID="{79BF0897-3A12-4AD9-99FB-5BAA3894AF83}"/>
</file>

<file path=customXml/itemProps4.xml><?xml version="1.0" encoding="utf-8"?>
<ds:datastoreItem xmlns:ds="http://schemas.openxmlformats.org/officeDocument/2006/customXml" ds:itemID="{8FDD739D-0E70-4674-856D-924F9CC3BB3B}"/>
</file>

<file path=customXml/itemProps5.xml><?xml version="1.0" encoding="utf-8"?>
<ds:datastoreItem xmlns:ds="http://schemas.openxmlformats.org/officeDocument/2006/customXml" ds:itemID="{CF3CA0B8-F96B-4978-BCBF-6645AEB06A71}"/>
</file>

<file path=customXml/itemProps6.xml><?xml version="1.0" encoding="utf-8"?>
<ds:datastoreItem xmlns:ds="http://schemas.openxmlformats.org/officeDocument/2006/customXml" ds:itemID="{49FA527E-E55E-4603-BB2A-07749B76E4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</dc:creator>
  <cp:keywords/>
  <dc:description/>
  <cp:lastModifiedBy>Durga Khatiwada</cp:lastModifiedBy>
  <cp:revision/>
  <dcterms:created xsi:type="dcterms:W3CDTF">2012-03-13T12:40:27Z</dcterms:created>
  <dcterms:modified xsi:type="dcterms:W3CDTF">2024-05-28T14:02:12Z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0x0101009BA85F8052A6DA4FA3E31FF9F74C6970004AFD5AD08CB5874E85ECF7C5EC522C06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dlc_DocIdItemGuid">
    <vt:lpwstr>cd5ad71e-f9cf-4926-a558-2f55d222dcf4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axKeyword">
    <vt:lpwstr/>
  </property>
  <property fmtid="{D5CDD505-2E9C-101B-9397-08002B2CF9AE}" pid="9" name="Vendor">
    <vt:lpwstr/>
  </property>
  <property fmtid="{D5CDD505-2E9C-101B-9397-08002B2CF9AE}" pid="10" name="SystemDTAC">
    <vt:lpwstr/>
  </property>
  <property fmtid="{D5CDD505-2E9C-101B-9397-08002B2CF9AE}" pid="11" name="Topic">
    <vt:lpwstr/>
  </property>
  <property fmtid="{D5CDD505-2E9C-101B-9397-08002B2CF9AE}" pid="12" name="Product Categories">
    <vt:lpwstr/>
  </property>
  <property fmtid="{D5CDD505-2E9C-101B-9397-08002B2CF9AE}" pid="13" name="OfficeDivision">
    <vt:lpwstr>4;#Denmark-1200|659a1518-a057-49e4-87e3-a15fb5fd11de</vt:lpwstr>
  </property>
  <property fmtid="{D5CDD505-2E9C-101B-9397-08002B2CF9AE}" pid="14" name="DocumentType">
    <vt:lpwstr/>
  </property>
  <property fmtid="{D5CDD505-2E9C-101B-9397-08002B2CF9AE}" pid="15" name="GeographicScope">
    <vt:lpwstr/>
  </property>
  <property fmtid="{D5CDD505-2E9C-101B-9397-08002B2CF9AE}" pid="16" name="Dosage Forms">
    <vt:lpwstr/>
  </property>
  <property fmtid="{D5CDD505-2E9C-101B-9397-08002B2CF9AE}" pid="17" name="Partner">
    <vt:lpwstr/>
  </property>
  <property fmtid="{D5CDD505-2E9C-101B-9397-08002B2CF9AE}" pid="18" name="Year">
    <vt:lpwstr/>
  </property>
  <property fmtid="{D5CDD505-2E9C-101B-9397-08002B2CF9AE}" pid="19" name="Country">
    <vt:lpwstr/>
  </property>
  <property fmtid="{D5CDD505-2E9C-101B-9397-08002B2CF9AE}" pid="20" name="CriticalForLongTermRetention">
    <vt:lpwstr/>
  </property>
</Properties>
</file>