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comments2.xml" ContentType="application/vnd.openxmlformats-officedocument.spreadsheetml.comments+xml"/>
  <Override PartName="/xl/threadedComments/threadedComment2.xml" ContentType="application/vnd.ms-excel.threadedcomments+xml"/>
  <Override PartName="/xl/printerSettings/printerSettings3.bin" ContentType="application/vnd.openxmlformats-officedocument.spreadsheetml.printerSettings"/>
  <Override PartName="/xl/comments3.xml" ContentType="application/vnd.openxmlformats-officedocument.spreadsheetml.comments+xml"/>
  <Override PartName="/xl/threadedComments/threadedComment3.xml" ContentType="application/vnd.ms-excel.threadedcomments+xml"/>
  <Override PartName="/xl/drawings/drawing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printerSettings/printerSettings4.bin" ContentType="application/vnd.openxmlformats-officedocument.spreadsheetml.printerSettings"/>
  <Override PartName="/xl/drawings/drawing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defaultThemeVersion="166925"/>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4. Egypt/"/>
    </mc:Choice>
  </mc:AlternateContent>
  <xr:revisionPtr revIDLastSave="0" documentId="8_{3EFAF4F6-A331-47EA-B3C5-02BA12361ABF}" xr6:coauthVersionLast="47" xr6:coauthVersionMax="47" xr10:uidLastSave="{00000000-0000-0000-0000-000000000000}"/>
  <bookViews>
    <workbookView xWindow="-98" yWindow="-98" windowWidth="21795" windowHeight="13695" tabRatio="833" firstSheet="6" activeTab="6" xr2:uid="{D06DDD88-7EAC-0344-BAA2-12797A722434}"/>
  </bookViews>
  <sheets>
    <sheet name="Symbols" sheetId="16" state="hidden" r:id="rId1"/>
    <sheet name="Tab 1 Budget summary" sheetId="9" r:id="rId2"/>
    <sheet name="Tab 2 Programme Portfolio" sheetId="4" r:id="rId3"/>
    <sheet name="Tab 3.a Policy Matrix NEW" sheetId="13" r:id="rId4"/>
    <sheet name="Tab 3. Policy Matrix PREVIOUS" sheetId="11" r:id="rId5"/>
    <sheet name="Graphs" sheetId="18" state="hidden" r:id="rId6"/>
    <sheet name="Tab3b UNICEF Policy Progress" sheetId="17" r:id="rId7"/>
    <sheet name="Tab 4 Risk Assessment" sheetId="12" r:id="rId8"/>
    <sheet name="Tab 5 Multi-annual targets " sheetId="10" r:id="rId9"/>
    <sheet name="Lists" sheetId="5" state="hidden" r:id="rId10"/>
  </sheets>
  <definedNames>
    <definedName name="_xlnm._FilterDatabase" localSheetId="2" hidden="1">'Tab 2 Programme Portfolio'!$B$2:$U$27</definedName>
    <definedName name="_Hlk88571830" localSheetId="8">'Tab 5 Multi-annual targets '!#REF!</definedName>
    <definedName name="_Hlk95981819" localSheetId="8">'Tab 5 Multi-annual targets '!#REF!</definedName>
    <definedName name="_Hlk96267063" localSheetId="8">'Tab 5 Multi-annual targets '!#REF!</definedName>
    <definedName name="_Hlk96267083" localSheetId="8">'Tab 5 Multi-annual targets '!#REF!</definedName>
    <definedName name="_Int_joejLXOw" localSheetId="8">'Tab 5 Multi-annual targets '!#REF!</definedName>
    <definedName name="_Toc1343095740" localSheetId="8">'Tab 5 Multi-annual targets '!#REF!</definedName>
    <definedName name="_Toc369500605" localSheetId="8">'Tab 5 Multi-annual targets '!#REF!</definedName>
    <definedName name="_Toc512764507" localSheetId="8">'Tab 5 Multi-annual targets '!#REF!</definedName>
    <definedName name="_Toc632574498" localSheetId="8">'Tab 5 Multi-annual targets '!#REF!</definedName>
    <definedName name="_Toc872994150" localSheetId="8">'Tab 5 Multi-annual targets '!#REF!</definedName>
    <definedName name="_Toc919062024" localSheetId="8">'Tab 5 Multi-annual targets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8" l="1"/>
  <c r="I8" i="18" s="1"/>
  <c r="D8" i="18"/>
  <c r="H8" i="18" s="1"/>
  <c r="C8" i="18"/>
  <c r="G8" i="18" s="1"/>
  <c r="B8" i="18"/>
  <c r="F8" i="18" s="1"/>
  <c r="E7" i="18"/>
  <c r="I7" i="18" s="1"/>
  <c r="D7" i="18"/>
  <c r="H7" i="18" s="1"/>
  <c r="C7" i="18"/>
  <c r="G7" i="18" s="1"/>
  <c r="B7" i="18"/>
  <c r="F7" i="18" s="1"/>
  <c r="E6" i="18"/>
  <c r="I6" i="18" s="1"/>
  <c r="D6" i="18"/>
  <c r="H6" i="18" s="1"/>
  <c r="C6" i="18"/>
  <c r="G6" i="18" s="1"/>
  <c r="B6" i="18"/>
  <c r="F6" i="18" s="1"/>
  <c r="E5" i="18"/>
  <c r="I5" i="18" s="1"/>
  <c r="D5" i="18"/>
  <c r="H5" i="18" s="1"/>
  <c r="C5" i="18"/>
  <c r="G5" i="18" s="1"/>
  <c r="B5" i="18"/>
  <c r="F5" i="18" s="1"/>
  <c r="E4" i="18"/>
  <c r="I4" i="18" s="1"/>
  <c r="D4" i="18"/>
  <c r="H4" i="18" s="1"/>
  <c r="C4" i="18"/>
  <c r="G4" i="18" s="1"/>
  <c r="B4" i="18"/>
  <c r="F4" i="18" s="1"/>
  <c r="E3" i="18"/>
  <c r="I3" i="18" s="1"/>
  <c r="D3" i="18"/>
  <c r="H3" i="18" s="1"/>
  <c r="C3" i="18"/>
  <c r="G3" i="18" s="1"/>
  <c r="B3" i="18"/>
  <c r="F3" i="18" s="1"/>
  <c r="C5" i="9"/>
  <c r="G9" i="9" l="1"/>
  <c r="G10" i="9" s="1"/>
  <c r="C36" i="9"/>
  <c r="D579" i="10"/>
  <c r="C37" i="4"/>
  <c r="D378" i="10"/>
  <c r="K6" i="4" l="1"/>
  <c r="N26" i="4" l="1"/>
  <c r="D371" i="10"/>
  <c r="D441" i="10" l="1"/>
  <c r="N11" i="4"/>
  <c r="F31" i="9"/>
  <c r="F38" i="9"/>
  <c r="C38" i="9"/>
  <c r="N27" i="4"/>
  <c r="N24" i="4"/>
  <c r="N25" i="4"/>
  <c r="N10" i="4"/>
  <c r="N9" i="4"/>
  <c r="N8" i="4"/>
  <c r="N5" i="4"/>
  <c r="N4" i="4"/>
  <c r="N21" i="4"/>
  <c r="N20" i="4"/>
  <c r="N19" i="4"/>
  <c r="C46" i="4" l="1"/>
  <c r="C45" i="4"/>
  <c r="C44" i="4"/>
  <c r="C43" i="4"/>
  <c r="C42" i="4"/>
  <c r="C36" i="4"/>
  <c r="C18" i="9" s="1"/>
  <c r="C7" i="9" s="1"/>
  <c r="C35" i="4"/>
  <c r="C34" i="4"/>
  <c r="C33" i="4"/>
  <c r="N6" i="4"/>
  <c r="C47" i="4" l="1"/>
  <c r="N22" i="4"/>
  <c r="D561" i="10"/>
  <c r="H378" i="10"/>
  <c r="D56" i="10"/>
  <c r="D51" i="10"/>
  <c r="D16" i="10" l="1"/>
  <c r="C38" i="4"/>
  <c r="D574" i="10" l="1"/>
  <c r="D569" i="10"/>
  <c r="D564" i="10"/>
  <c r="D559" i="10"/>
  <c r="D554" i="10"/>
  <c r="D549" i="10"/>
  <c r="D544" i="10"/>
  <c r="D539" i="10"/>
  <c r="D521" i="10"/>
  <c r="D515" i="10"/>
  <c r="D510" i="10"/>
  <c r="D498" i="10"/>
  <c r="D493" i="10"/>
  <c r="D488" i="10"/>
  <c r="D483" i="10"/>
  <c r="D477" i="10"/>
  <c r="D472" i="10"/>
  <c r="D467" i="10"/>
  <c r="D454" i="10"/>
  <c r="D443" i="10"/>
  <c r="D438" i="10"/>
  <c r="D431" i="10"/>
  <c r="D426" i="10"/>
  <c r="D420" i="10"/>
  <c r="D415" i="10"/>
  <c r="D410" i="10"/>
  <c r="D405" i="10"/>
  <c r="D392" i="10"/>
  <c r="D387" i="10"/>
  <c r="D381" i="10"/>
  <c r="D376" i="10"/>
  <c r="D365" i="10"/>
  <c r="D360" i="10" s="1"/>
  <c r="D354" i="10"/>
  <c r="D349" i="10"/>
  <c r="D344" i="10"/>
  <c r="D337" i="10"/>
  <c r="D332" i="10"/>
  <c r="D327" i="10"/>
  <c r="D322" i="10"/>
  <c r="D59" i="10"/>
  <c r="D54" i="10"/>
  <c r="D49" i="10"/>
  <c r="D42" i="10"/>
  <c r="D37" i="10"/>
  <c r="D32" i="10"/>
  <c r="D26" i="10"/>
  <c r="D21" i="10"/>
  <c r="D9" i="10"/>
  <c r="D14" i="10" l="1"/>
  <c r="C14" i="9"/>
  <c r="C4" i="9" s="1"/>
  <c r="F17" i="9"/>
  <c r="F15" i="9"/>
  <c r="F5" i="9" s="1"/>
  <c r="F19" i="9"/>
  <c r="F8" i="9" s="1"/>
  <c r="F18" i="9"/>
  <c r="F7" i="9" s="1"/>
  <c r="C19" i="9"/>
  <c r="C8" i="9" s="1"/>
  <c r="C15" i="9"/>
  <c r="N17" i="4"/>
  <c r="N16" i="4"/>
  <c r="N15" i="4"/>
  <c r="N14" i="4"/>
  <c r="N13" i="4"/>
  <c r="F6" i="9" l="1"/>
  <c r="F14" i="9"/>
  <c r="F4" i="9" s="1"/>
  <c r="C17" i="9"/>
  <c r="C28" i="9" l="1"/>
  <c r="C31" i="9" s="1"/>
  <c r="C6" i="9"/>
  <c r="F9" i="9"/>
  <c r="F20" i="9"/>
  <c r="C20" i="9"/>
  <c r="C9"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tc={F4B013CB-83F6-4DD0-BF05-5966A8A80AC8}</author>
    <author>tc={6816ADF0-3D4D-455E-AD29-96F941A48833}</author>
    <author>tc={1E92D594-B121-4497-8937-5E32F27E28AD}</author>
  </authors>
  <commentList>
    <comment ref="B16" authorId="0" shapeId="0" xr:uid="{F4B013CB-83F6-4DD0-BF05-5966A8A80AC8}">
      <text>
        <t>[Threaded comment]
Your version of Excel allows you to read this threaded comment; however, any edits to it will get removed if the file is opened in a newer version of Excel. Learn more: https://go.microsoft.com/fwlink/?linkid=870924
Comment:
    (15,161,385.56/1.08)*0.06976</t>
      </text>
    </comment>
    <comment ref="B26" authorId="1" shapeId="0" xr:uid="{6816ADF0-3D4D-455E-AD29-96F941A48833}">
      <text>
        <t>[Threaded comment]
Your version of Excel allows you to read this threaded comment; however, any edits to it will get removed if the file is opened in a newer version of Excel. Learn more: https://go.microsoft.com/fwlink/?linkid=870924
Comment:
    (15,161,385.56 /1.08)*0.08</t>
      </text>
    </comment>
    <comment ref="B27" authorId="2" shapeId="0" xr:uid="{1E92D594-B121-4497-8937-5E32F27E28AD}">
      <text>
        <t xml:space="preserve">[Threaded comment]
Your version of Excel allows you to read this threaded comment; however, any edits to it will get removed if the file is opened in a newer version of Excel. Learn more: https://go.microsoft.com/fwlink/?linkid=870924
Comment: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tc={91F4B9D4-1681-4236-936B-7DB63840BE5B}</author>
  </authors>
  <commentList>
    <comment ref="F6" authorId="0" shapeId="0" xr:uid="{91F4B9D4-1681-4236-936B-7DB63840BE5B}">
      <text>
        <t>[Threaded comment]
Your version of Excel allows you to read this threaded comment; however, any edits to it will get removed if the file is opened in a newer version of Excel. Learn more: https://go.microsoft.com/fwlink/?linkid=870924
Comment:
    Please see that the activity "in-depth review of the national social protection system" is correctly placed here, rather than go in the next tab below social protection.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tc={90684933-4BF2-40FE-B99A-65096ADE431F}</author>
  </authors>
  <commentList>
    <comment ref="F6" authorId="0" shapeId="0" xr:uid="{90684933-4BF2-40FE-B99A-65096ADE431F}">
      <text>
        <t>[Threaded comment]
Your version of Excel allows you to read this threaded comment; however, any edits to it will get removed if the file is opened in a newer version of Excel. Learn more: https://go.microsoft.com/fwlink/?linkid=870924
Comment:
    Please see that the activity "in-depth review of the national social protection system" is correctly placed here, rather than go in the next tab below social protection.</t>
      </text>
    </comment>
  </commentList>
</comments>
</file>

<file path=xl/sharedStrings.xml><?xml version="1.0" encoding="utf-8"?>
<sst xmlns="http://schemas.openxmlformats.org/spreadsheetml/2006/main" count="1074" uniqueCount="505">
  <si>
    <t>Meets target (2024)</t>
  </si>
  <si>
    <t>Meets target (2025)</t>
  </si>
  <si>
    <t>Approaches target (2024)</t>
  </si>
  <si>
    <t>Approaches target (2025)</t>
  </si>
  <si>
    <t>Initiated (2024)</t>
  </si>
  <si>
    <t>Initiated (2025)</t>
  </si>
  <si>
    <t>Not initiated (2024)</t>
  </si>
  <si>
    <t>Not initiated (2025)</t>
  </si>
  <si>
    <t>Not initated</t>
  </si>
  <si>
    <t>Initiated</t>
  </si>
  <si>
    <t>Approaches</t>
  </si>
  <si>
    <t>Meets target</t>
  </si>
  <si>
    <t>Table 1: Total budget MACP USD</t>
  </si>
  <si>
    <t>Table 5: Total budget OF USD</t>
  </si>
  <si>
    <r>
      <t>Organization</t>
    </r>
    <r>
      <rPr>
        <sz val="10"/>
        <rFont val="Calibri"/>
        <family val="2"/>
      </rPr>
      <t> </t>
    </r>
  </si>
  <si>
    <r>
      <t>Total </t>
    </r>
    <r>
      <rPr>
        <sz val="10"/>
        <rFont val="Calibri"/>
        <family val="2"/>
      </rPr>
      <t> </t>
    </r>
    <r>
      <rPr>
        <b/>
        <sz val="10"/>
        <rFont val="Calibri"/>
        <family val="2"/>
      </rPr>
      <t>(2024-2027)</t>
    </r>
  </si>
  <si>
    <t>UNHCR </t>
  </si>
  <si>
    <t>UNICEF </t>
  </si>
  <si>
    <t>ILO                </t>
  </si>
  <si>
    <t>World Bank  </t>
  </si>
  <si>
    <t>IFC </t>
  </si>
  <si>
    <t>Total </t>
  </si>
  <si>
    <t>Table 2: Total activity costs MACP USD</t>
  </si>
  <si>
    <t>Table 6: Total activity costs OF USD</t>
  </si>
  <si>
    <t>UNICEF (cross sectoral cost)</t>
  </si>
  <si>
    <t xml:space="preserve">Table 3: Indirect recovery costs MACP USD - optional </t>
  </si>
  <si>
    <t xml:space="preserve">Table 7: Indirect recovery costs OF USD - optional </t>
  </si>
  <si>
    <t>UNICEF (recovery cost) 8%</t>
  </si>
  <si>
    <t>ILO</t>
  </si>
  <si>
    <t>Table 4: UN Levy costs MACP USD</t>
  </si>
  <si>
    <t>Table 8: UN Levy costs OF USD</t>
  </si>
  <si>
    <t>Reference</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</si>
  <si>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</si>
  <si>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</si>
  <si>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</si>
  <si>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</si>
  <si>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</si>
  <si>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</si>
  <si>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</si>
  <si>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</si>
  <si>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</si>
  <si>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</si>
  <si>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</si>
  <si>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</si>
  <si>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</si>
  <si>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</si>
  <si>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</si>
  <si>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</si>
  <si>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</si>
  <si>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</si>
  <si>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</si>
  <si>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Pillar 1: EDUCATION AND LEARNING</t>
  </si>
  <si>
    <t xml:space="preserve"> 1.1: Increased National Capacity to Deliver Quality Education and Vocational Training </t>
  </si>
  <si>
    <t xml:space="preserve">Inclusive national curricula  developed and capacity of teachers and facilitators enhanced       </t>
  </si>
  <si>
    <t>Partner specific intervention</t>
  </si>
  <si>
    <t>MACP</t>
  </si>
  <si>
    <r>
      <rPr>
        <b/>
        <sz val="10"/>
        <color rgb="FF000000"/>
        <rFont val="Calibri"/>
        <family val="2"/>
        <scheme val="minor"/>
      </rPr>
      <t xml:space="preserve">Description:
</t>
    </r>
    <r>
      <rPr>
        <sz val="10"/>
        <color rgb="FF000000"/>
        <rFont val="Calibri"/>
        <family val="2"/>
        <scheme val="minor"/>
      </rPr>
      <t xml:space="preserve">The intervention will address bottlenecks of inclusion at the national and system level including coordination, curriculum, and capacity of the workforce with a focus on existing gaps in the areas of integration and disabilities. Sector-wide coordination will be enhanced through strengthening the capacity of MoETE and Education Working Group (EWG) members which includes UNICEF, UNHCR, Ministry of Education and other key stakeholders, particularly at the sub-national level (e.g. governorate and district directors and officials) to deliver integrated quality education for FDPs and HCs. 
UNICEF will support the MoETE, MoYS and partners with technical assistance to develop an equitable, inclusive and gender-sensitive curriculum that provides adolescents and young FDPs and HCs with the life skills for their future and skills to promote inclusion and integration. Technical support to MoETE will be instrumental to the development of inclusive, enabling and equitable curricula for all children Post-primary education level, particularly refugees and migrants. 
MoYS will be supported with an updated skills development programme including green skills, and digital skilling, participation and engagement, gender/girls empowerment related skills packages for enhanced employability  social innovation skills, and active engagement. 
To Improve the quality of services the capacity of teachers, trainers/facilitators, youth volunteers and civil society partners will be strengthened through Professional Development systems that address inclusion and skills development in formal and non-formal settings. Furthermore, UNICEF will build the capacity of a Professional Academy for Teachers (PAT) to manage the National Continuous Development programme, integrating diversified and inclusive programme content, and technical assistance to roll out the content at the national level. Also, at the system level, the programme will enable the MoETE to enhance quality inclusive education and integration of children with disabilities. This will be by integrating a disability-inclusive and gender-responsive lens into the education curricula of post-primary education, advocacy and analysis. Adolescent students will be engaged in the development of the curriculum framework, through consultative meetings led by MoETE.
Building on Phase I of Prospects, UNICEF will support MoYS to transform youth centres into inclusive learning, skilling and engagement community centres through the MoYS Community Center Model (CCM) that serve young people’s transition from learning to earning. The CCM model with MoYS will adopt a “user experience” approach based on the analysis of three dimensions: 1- Engagement Opportunities, 2- Skills Development, 3- Services Improvement. This is expected to increase the participation of refugees and asylum seeker youth as well as other non-Egyptians youth in various programmes (currently, 28% of participants are refugees and migrants with more than half of them females).
The CCM model will also include improvements to physical premises and digital connectivity under Pillar 4. Following a young people-led participation approach, as a part of the CCM, UNICEF  will establish a youth advisory board to support the CCM and secure youth engagement in its design, implementation and M&amp;E. Additionally, UNICEF will use public financing tools to analyse and cost options for the transition of youth centers into community centers to inform policy discussion and decision-making and to accelerate the transition at scale. This will bring together the MoYS along with the Ministry of Finance and key partners. Furthermore, UNICEF will develop a certification scheme to recognize the FDPs/HCs skills within the framework of the CCM service, in collaboration with the government and the private sector. 
</t>
    </r>
    <r>
      <rPr>
        <b/>
        <sz val="10"/>
        <color rgb="FF000000"/>
        <rFont val="Calibri"/>
        <family val="2"/>
        <scheme val="minor"/>
      </rPr>
      <t xml:space="preserve">Indicators: </t>
    </r>
    <r>
      <rPr>
        <sz val="10"/>
        <color rgb="FF000000"/>
        <rFont val="Calibri"/>
        <family val="2"/>
        <scheme val="minor"/>
      </rPr>
      <t xml:space="preserve">1.1 a, 1.1b and 1.1 c
</t>
    </r>
    <r>
      <rPr>
        <b/>
        <sz val="10"/>
        <color rgb="FF000000"/>
        <rFont val="Calibri"/>
        <family val="2"/>
        <scheme val="minor"/>
      </rPr>
      <t xml:space="preserve">Outputs:
</t>
    </r>
    <r>
      <rPr>
        <sz val="10"/>
        <color rgb="FF000000"/>
        <rFont val="Calibri"/>
        <family val="2"/>
        <scheme val="minor"/>
      </rPr>
      <t>1.1.1 Inclusive national curricula developed for formal and non-formal learning and skilling
1.1.2 Capacity of teachers, trainers/facilitators strengthened through national Continuous Professional Development systems that address inclusion and skills development in formal and non-formal settings
1.1.3: Youth centres transformed into inclusive community learning, skilling and engagement centres 
1.1.4 Education Sector Capacity Building (EWG UNICEF &amp; UNHCR)</t>
    </r>
  </si>
  <si>
    <t>UNICEF,UNHCR</t>
  </si>
  <si>
    <t>Greater Cairo (Cairo, Giza, Qalubiya) , Damietta Alexandria, and Aswan</t>
  </si>
  <si>
    <t>2024-2027</t>
  </si>
  <si>
    <t>Trainers, facilitators, young people  
 MoETE, teachers, community groups (FDPs &amp; HCs), children , school social worker, parents and caregivers)</t>
  </si>
  <si>
    <t>MoETE, MoYS</t>
  </si>
  <si>
    <t>Civil Society/NGOs, Young people, Institutions</t>
  </si>
  <si>
    <t>Access to basic services</t>
  </si>
  <si>
    <t xml:space="preserve">Linking with ILO work and capacitation schemes of MoYS staff to implement JSCs. </t>
  </si>
  <si>
    <t>1.2: More FDPs And HCs Enrolled and Retained in Formal and Non-Formal Education At (Pre-) Primary and Secondary Levels </t>
  </si>
  <si>
    <t>Learning in  Protective environment</t>
  </si>
  <si>
    <t>Aligned intervention</t>
  </si>
  <si>
    <r>
      <rPr>
        <b/>
        <sz val="10"/>
        <color rgb="FF000000"/>
        <rFont val="Calibri"/>
        <family val="2"/>
      </rPr>
      <t xml:space="preserve">Description:
</t>
    </r>
    <r>
      <rPr>
        <sz val="10"/>
        <color rgb="FF000000"/>
        <rFont val="Calibri"/>
        <family val="2"/>
      </rPr>
      <t xml:space="preserve">The interventions will address existing challenges of service delivery at the schools/community level through direct service delivery including schools' physical and learning environment as well as community cohesion. Interventions will include promoting an inclusive, safe, gender-sensitive enabling environment at schools and surrounding communities to embrace diversity and establishment and testing the free-of-charge learning spaces model.   This will entail consolidated efforts around capacity building of teachers, school social workers, and school management, delivery of quality life skills-based curriculum, improvement of foundational learning skills, provision of learning material and resources with particular focus on special needs, adjustment of the physical environment, and strengthening linkages between schools, parents and wider communities, in addition to the development, operationalization, and institutionalization of child-friendly and accessible school-based protection mechanisms and procedures. Further, the provision of education cash grants will help overcome the socio-economic barrier towards enrolment and retention of students in schools
</t>
    </r>
    <r>
      <rPr>
        <b/>
        <sz val="10"/>
        <color rgb="FF000000"/>
        <rFont val="Calibri"/>
        <family val="2"/>
      </rPr>
      <t>​Indicators:</t>
    </r>
    <r>
      <rPr>
        <sz val="10"/>
        <color rgb="FF000000"/>
        <rFont val="Calibri"/>
        <family val="2"/>
      </rPr>
      <t xml:space="preserve"> 1.2a, 1.2b, 1.3 c, GCR 2.2.1 , 4.1 c 
</t>
    </r>
    <r>
      <rPr>
        <b/>
        <sz val="10"/>
        <color rgb="FF000000"/>
        <rFont val="Calibri"/>
        <family val="2"/>
      </rPr>
      <t xml:space="preserve">Outputs:
</t>
    </r>
    <r>
      <rPr>
        <sz val="10"/>
        <color rgb="FF000000"/>
        <rFont val="Calibri"/>
        <family val="2"/>
      </rPr>
      <t>1.2.1. FDP children are supported to enrol in formal &amp; non-formal education
1.2.2 Capacity of schools(all types)  enhanced to provide quality education for all 
1.2.3 Learning settings have strengthened capacities to promote cohesion and peaceful coexistence between FDPs and HC in a protective environment that supports children's access to cross-sectoral services.</t>
    </r>
  </si>
  <si>
    <t>UNICEF, UNHCR</t>
  </si>
  <si>
    <r>
      <rPr>
        <sz val="10"/>
        <color rgb="FF000000"/>
        <rFont val="Calibri"/>
        <family val="2"/>
        <scheme val="minor"/>
      </rPr>
      <t>Greater Cairo (Cairo, Giza, Qalubiya) , Damietta Alexandria, and Aswan</t>
    </r>
    <r>
      <rPr>
        <b/>
        <sz val="10"/>
        <color rgb="FF000000"/>
        <rFont val="Calibri"/>
        <family val="2"/>
        <scheme val="minor"/>
      </rPr>
      <t>,  Sharkiah and Dakhalia​ (UNHCR)</t>
    </r>
  </si>
  <si>
    <t>Migrants, refugees, and vulnerable HCs, Teachers, facilitators, parents caregivers</t>
  </si>
  <si>
    <t xml:space="preserve">1.3: More FDPs and HCs Access Occupational Relevant Skills and Skills Recognition for Transition to Work ​
</t>
  </si>
  <si>
    <t xml:space="preserve">Skills development to support the transition to the labour market </t>
  </si>
  <si>
    <r>
      <rPr>
        <b/>
        <sz val="10"/>
        <color rgb="FF000000"/>
        <rFont val="Calibri"/>
        <family val="2"/>
        <scheme val="minor"/>
      </rPr>
      <t xml:space="preserve">Description:  
</t>
    </r>
    <r>
      <rPr>
        <sz val="10"/>
        <color rgb="FF000000"/>
        <rFont val="Calibri"/>
        <family val="2"/>
        <scheme val="minor"/>
      </rPr>
      <t xml:space="preserve">The outlined interventions are geared towards significantly bolstering the employability of FDPs and HCs. The strategy encompasses providing robust support for skill development.
The ILO will equip individuals with market-relevant skills, both technical and vocational, alongside a focus on digital proficiency. The outputs ensure that the skills imparted align seamlessly with the dynamic demands of the job market.
The ILO will facilitate apprenticeships, offering participants not just theoretical knowledge but hands-on experience. This approach aims to smooth the transition of FDPs and HCs into the labour market by providing them with occupation-relevant skills. Simultaneously, internships form a crucial component of the initiative, allowing individuals to apply their acquired skills in real-world scenarios. Furthermore, the ILO will aim to develop the technical and vocational skills of FDPs and HCs. This will be done in close collaboration with the private sector and relevant line ministries (e.g. MOEHE, MOYS). ILO Activities under this intervention will include; TVET short and medium-term trainings, digital skills (ICT) trainings (basic-medium-advanced, and specialised levels), Career Guidance and Employability Skills,  Job Matching services, and providing apprenticeships and internship opportunities inside the workplace.
The planned interventions seek to formalise the skills development process. UNICEF will ensure that the skills programmes undertaken by FDPs and HCs receive certification from government partners. This formal recognition enhances the credibility of acquired skills, contributing to a more robust and recognised skill set for program participants. Also, UNICEF will support MoYS, relevant ministries and partners to develop an inclusive and gender-sensitive and transformative curriculum providing adolescents and young FDPs and HCs with 21st century skills needed for their transition to a productive adulthood. This include an upgraded skills development programme that includes green skills, digital marketing, digital skilling, and social innovation packages for enhanced employability and social entrepreneurship competencies 
</t>
    </r>
    <r>
      <rPr>
        <b/>
        <sz val="10"/>
        <color rgb="FF000000"/>
        <rFont val="Calibri"/>
        <family val="2"/>
        <scheme val="minor"/>
      </rPr>
      <t xml:space="preserve">Indicators: </t>
    </r>
    <r>
      <rPr>
        <sz val="10"/>
        <color rgb="FF000000"/>
        <rFont val="Calibri"/>
        <family val="2"/>
        <scheme val="minor"/>
      </rPr>
      <t xml:space="preserve">2a, 2b, 1b, 1.3 a , 1.3 b  ,2.4b
</t>
    </r>
    <r>
      <rPr>
        <b/>
        <sz val="10"/>
        <color rgb="FF000000"/>
        <rFont val="Calibri"/>
        <family val="2"/>
        <scheme val="minor"/>
      </rPr>
      <t xml:space="preserve">Outputs:
</t>
    </r>
    <r>
      <rPr>
        <sz val="10"/>
        <color rgb="FF000000"/>
        <rFont val="Calibri"/>
        <family val="2"/>
        <scheme val="minor"/>
      </rPr>
      <t>1.3.1 FDPs and HCs acquired market-relevant technical, vocational and digital skills to enhance their employability in the labour market (ILO)
1.3.2 FDPs and HCs acquired hands-on market-relevant and occupation-relevant skills for transition to work (Apprenticeships and internships) (ILO &amp; UNICEF)
1.3.3 FDPs/HCs skills development programs are certified by government partners (UNICEF)</t>
    </r>
  </si>
  <si>
    <t>ILO and UNICEF</t>
  </si>
  <si>
    <t>Greater Cairo, Alexandria, and Damietta</t>
  </si>
  <si>
    <t>FDPs and HCs</t>
  </si>
  <si>
    <t>MOYS with plans to expand to other relevant Ministries; i.e. MoSS, and/or MoEnvr, MoHESR, etc.
MOIC 
National partners (e.g. CRS, Don Bosco,  Terres Des hommes, CARE Egypt, EFE, ABA, MAIS, and FEI)</t>
  </si>
  <si>
    <t>National partners (e.g. CRS, Don Bosco, Terres Des hommes, CARE Egypt, EFE, ABA)</t>
  </si>
  <si>
    <t xml:space="preserve">Access to socio-economic opportunities </t>
  </si>
  <si>
    <t>Pillar 2: ECONOMIC INCLUSION</t>
  </si>
  <si>
    <t>2.1: Improved Labour Market Governance Supporting Transition to and Entry into Employment and Formalization</t>
  </si>
  <si>
    <t>Supporting entry to employment</t>
  </si>
  <si>
    <t>Collective intervention</t>
  </si>
  <si>
    <r>
      <t xml:space="preserve">Description: 
</t>
    </r>
    <r>
      <rPr>
        <sz val="10"/>
        <color rgb="FF000000"/>
        <rFont val="Calibri"/>
        <family val="2"/>
      </rPr>
      <t xml:space="preserve">The envisioned outputs of this initiative are multifaceted. They include improved access to specialised employment services in personal care and domestic work sectors, increased employability skills, enhanced access to career guidance services, and improved outreach and effectiveness of PROSPECTS' employment component through volunteer refugee employment outreach teams. Moreover, a standardized methodological approach is proposed across all interventions and partners in the areas of target groups' outreach, profiling, referral, and job matching. These outputs, driven by collaboration between ILO, UNHCR, and UNICEF, demonstrate a comprehensive and coordinated effort to empower and facilitate the employment of FDPs and HCs.
PROSPECTS is set to establish a robust business model for the Refugees' Employment Office, with a specific focus on creating opportunities in the Care Services sector. This strategic move aims not only to boost employment among FDPs but also to ensure the sustainability of service provision. In addition to creating employment opportunities, the initiative will provide comprehensive support for career development. 
An upgraded version of "Meshwary" will play a pivotal role in equipping FDPs/HCs with transferable skills, including life skills, employability skills, digital skills, and green, </t>
    </r>
    <r>
      <rPr>
        <sz val="10"/>
        <color rgb="FF000000"/>
        <rFont val="Calibri"/>
        <family val="2"/>
      </rPr>
      <t xml:space="preserve">gender/girls empowerment related </t>
    </r>
    <r>
      <rPr>
        <sz val="10"/>
        <color rgb="FF000000"/>
        <rFont val="Calibri"/>
        <family val="2"/>
      </rPr>
      <t>skills. This approach is designed to empower individuals not only for employment but also for active engagement in socio-economic activities. Furthermore,</t>
    </r>
    <r>
      <rPr>
        <sz val="10"/>
        <color rgb="FF000000"/>
        <rFont val="Calibri"/>
        <family val="2"/>
      </rPr>
      <t xml:space="preserve">UNICEF will also expand the </t>
    </r>
    <r>
      <rPr>
        <sz val="10"/>
        <color rgb="FF000000"/>
        <rFont val="Calibri"/>
        <family val="2"/>
      </rPr>
      <t>career guidance centres will be expanded through the operationalization of Community-Based Organizations (CBOs)</t>
    </r>
    <r>
      <rPr>
        <sz val="10"/>
        <color rgb="FF000000"/>
        <rFont val="Calibri"/>
        <family val="2"/>
      </rPr>
      <t xml:space="preserve"> and building on the MoYS Community Center Model (CCM) at Youth Centers. This will also include promoting young people's active engagement and participation to promote social cohesion and co-existence in host communities and bring about meaningful participation for socio-economic empowerment. </t>
    </r>
    <r>
      <rPr>
        <sz val="10"/>
        <color rgb="FF000000"/>
        <rFont val="Calibri"/>
        <family val="2"/>
      </rPr>
      <t xml:space="preserve">
To enhance the dissemination of information and opportunities, community-based organisations will be enlisted to identify and train select refugees. These individuals will, in turn, serve as peer educators, informing their communities about available job opportunities and associated risks.
PROSPECTS will collaborate with development actors involved with FDPs and HCs, offering support in the provision of more comprehensive employment services. This includes activities such as profiling, referral, and job matching, ultimately facilitating job placement.
Leveraging youth centers as one of the youth skilling and learning facilities, through its well-established partnership with the MoYS and under the auspices of the Prime Minister, and in collaboration with civil society, young people, private sector and development partner, UNICEF will introduce a new version of the youth employability programme "Meshwary" to equip FDPs/HCs with transferrable skills like life, employability, digital, and green skills, social innovation and entrepreneurial skills, alongside engagement in socio-economic activities. This is addition to expanding the career guidance centers to provide career counselling services to young people. 
</t>
    </r>
    <r>
      <rPr>
        <b/>
        <sz val="10"/>
        <color rgb="FF000000"/>
        <rFont val="Calibri"/>
        <family val="2"/>
      </rPr>
      <t xml:space="preserve">Indicators: </t>
    </r>
    <r>
      <rPr>
        <sz val="10"/>
        <color rgb="FF000000"/>
        <rFont val="Calibri"/>
        <family val="2"/>
      </rPr>
      <t xml:space="preserve">2a, 2.1a, 2.1c, 2.4b, and 6b
</t>
    </r>
    <r>
      <rPr>
        <b/>
        <sz val="10"/>
        <color rgb="FF000000"/>
        <rFont val="Calibri"/>
        <family val="2"/>
      </rPr>
      <t xml:space="preserve">Outputs:
</t>
    </r>
    <r>
      <rPr>
        <sz val="10"/>
        <color rgb="FF000000"/>
        <rFont val="Calibri"/>
        <family val="2"/>
      </rPr>
      <t>2.1.1 FDPs and HCs have better access to specialised employment services in personal care and domestic work sectors (ILO &amp; UNHCR).
2.1.2 FDPs and HCs increased employability skills and have better access to career guidance services (ILO &amp; UNICEF).
2.1.3 Improve the outreach and the effectiveness of PROSPECTS employment component through volunteer outreach team (UNHCR)
2.1.4 Standardised Methodological approach is proposed across all interventions and partners in the area of: (target groups' Outreach / Profiling / Referral /Job matching) (ILO and UNICEF).</t>
    </r>
  </si>
  <si>
    <t>ILO, UNICEF, and UNHCR</t>
  </si>
  <si>
    <t>MOYS with plans to expand to other relevant Ministries; i.e. MoSS, and/or MoEnvr, MoHE, etc. 
National partners (e.g. Refugee Egypt)</t>
  </si>
  <si>
    <t>National partners and CBOs (e.g. Refugee Egypt)</t>
  </si>
  <si>
    <t>2.2: Increased Private Sector or Public Investment and Enhanced Business Environment for Creating Economic Opportunities for FDPs and HCs</t>
  </si>
  <si>
    <t>Private Sector Engagement</t>
  </si>
  <si>
    <r>
      <rPr>
        <b/>
        <sz val="10"/>
        <color rgb="FF000000"/>
        <rFont val="Calibri"/>
        <family val="2"/>
      </rPr>
      <t xml:space="preserve">Description: 
</t>
    </r>
    <r>
      <rPr>
        <sz val="10"/>
        <color rgb="FF000000"/>
        <rFont val="Calibri"/>
        <family val="2"/>
      </rPr>
      <t xml:space="preserve">Support refugees in accessing self and wage employment initiatives. PROSPECTS will engage with private companies using its refugee lens in Egypt.  A graduation-based approach will ensure also inclusion of temporary economically vulnerable but viable individuals aged 18-50, broadening beneficiary inclusivity, including newcomers from Sudan and those aged 35-50 often overlooked. 
During the first phase of PROSPECTS 1.0, the IFC assessed gaps for refugees and any foreign-born residents to access finance. The planned activities for the phase two engagement will conduct advocacy and awareness campaigns targeting financial entities like the Central Bank, Commercial Banks, and Microfinance institutions to promote financial inclusion and access for refugees. Simultaneously, it will engage private companies to explain the opportunities to engage foreign-born residents and their vulnerable hosts. In addition, IFC will take a strategic approach to engage and leverage opportunities with existing IFC investee companies to help them adopt the FDP lens. This will include applying tools developed by the FCS Africa team related to economic development and inclusion of the domestic private sector, as well as helping them to take a practical conflict-sensitive approach. IFC will also leverage the use of Prospects blended finance instrument to both help de-risk and increase the financial viability of high-impact projects in sectors benefiting IDPs/FDPs and their host communities and increase development impact and reach. Priority sectors : agribusiness, affordable housing, education, retail, fintech, manufacturing, financial and business development services. 
</t>
    </r>
    <r>
      <rPr>
        <b/>
        <sz val="10"/>
        <color rgb="FF000000"/>
        <rFont val="Calibri"/>
        <family val="2"/>
      </rPr>
      <t xml:space="preserve">Relevant indicator(s): </t>
    </r>
    <r>
      <rPr>
        <sz val="10"/>
        <color rgb="FF000000"/>
        <rFont val="Calibri"/>
        <family val="2"/>
      </rPr>
      <t xml:space="preserve">2a, 2b, and 2.1c
</t>
    </r>
    <r>
      <rPr>
        <b/>
        <sz val="10"/>
        <color rgb="FF000000"/>
        <rFont val="Calibri"/>
        <family val="2"/>
      </rPr>
      <t xml:space="preserve">Outputs:
</t>
    </r>
    <r>
      <rPr>
        <sz val="10"/>
        <color rgb="FF000000"/>
        <rFont val="Calibri"/>
        <family val="2"/>
      </rPr>
      <t>2.2.1. Self-employment support to basic needs, entrepreneurship training, seeds funding, networking support. (UNHCR)
2.2.2. Wage employment inclusive profiling platform, support to basic needs, employability training and job matching and placement. (UNHCR)
2.2.3. Private companies adopted the FDP lens and engage more FDPs and HCs in their value chain (IFC). IFC will leverage FCS Africa tools to identify and manage potential risks as part of a conflict-sensitive approach in its activities</t>
    </r>
  </si>
  <si>
    <t>IFC, UNHCR</t>
  </si>
  <si>
    <r>
      <t>Greater Cairo, Alexandria, and Damietta,</t>
    </r>
    <r>
      <rPr>
        <b/>
        <sz val="10"/>
        <color rgb="FF000000"/>
        <rFont val="Calibri"/>
        <family val="2"/>
        <scheme val="minor"/>
      </rPr>
      <t xml:space="preserve"> Aswan (N.B: potential extension to Sharkya or other gov.?) </t>
    </r>
  </si>
  <si>
    <t>MOYS with plans to expand to other relevant Ministries; i.e. MoSS, and/or MoEnvr, MoHE, etc. Central Bank of Egypt and Egyptian Post Office, MSMEDA, chambers of commerce, etc?</t>
  </si>
  <si>
    <t>Civil Society/NGOs, Young people, Startups, institutions, microfinance institutions.
National partners (e.g. CARITAS, Etijah, CRS, Care, Soriana and Sorya El Gahd)</t>
  </si>
  <si>
    <t>IFC's $7,050,000 budget is divided in to two categories. (a) $5.85 M for blended finance and (b) $1.2 M for Advisory services</t>
  </si>
  <si>
    <t>2.3: Increased Access to Finance, Business Development and Entrepreneurial Support</t>
  </si>
  <si>
    <t>Enterprise Development and Access to Finance</t>
  </si>
  <si>
    <r>
      <rPr>
        <b/>
        <sz val="10"/>
        <color rgb="FF000000"/>
        <rFont val="Calibri"/>
        <family val="2"/>
      </rPr>
      <t xml:space="preserve">Description: 
</t>
    </r>
    <r>
      <rPr>
        <sz val="10"/>
        <color rgb="FF000000"/>
        <rFont val="Calibri"/>
        <family val="2"/>
      </rPr>
      <t xml:space="preserve">PROSPECTS will initiate a multifaceted approach aimed at promoting financial inclusion and access for refugees. Through targeted advocacy and awareness campaigns, financial entities such as the Central Bank, Commercial Banks, and Microfinance institutions will be engaged to champion the cause of financial inclusion. Simultaneously, specific target groups will receive financial literacy education to empower them.
An integral component of PROSPECTS involves the enhancement of "Meshwary" for FDPs/HCs, focusing on fostering entrepreneurial and social innovation skills. This initiative aligns with the expansion of the innovation labs model, providing a platform for creativity and business development.
To further empower refugees and host community members, a comprehensive programme will be launched, encompassing various stages such as business training and development services.
The outlined outputs include advocacy efforts for refugees' access to financial and banking services, promotion of financial inclusion by Central Bank and financial institutions, enhancement of youth entrepreneurship and social innovation skills, and support for the development of entrepreneurial skills among FDPs and HCs.
Moreover, the initiative aims to enhance the financial management capabilities of FDPs and HCs and increase awareness towards freelancing, supporting individuals to find freelancing jobs. 
</t>
    </r>
    <r>
      <rPr>
        <b/>
        <sz val="10"/>
        <color rgb="FF000000"/>
        <rFont val="Calibri"/>
        <family val="2"/>
      </rPr>
      <t xml:space="preserve">Indicators: </t>
    </r>
    <r>
      <rPr>
        <sz val="10"/>
        <color rgb="FF000000"/>
        <rFont val="Calibri"/>
        <family val="2"/>
      </rPr>
      <t xml:space="preserve">2a, 2b and 2.3b
</t>
    </r>
    <r>
      <rPr>
        <b/>
        <sz val="10"/>
        <color rgb="FF000000"/>
        <rFont val="Calibri"/>
        <family val="2"/>
      </rPr>
      <t xml:space="preserve">Outputs:
</t>
    </r>
    <r>
      <rPr>
        <sz val="10"/>
        <color rgb="FF000000"/>
        <rFont val="Calibri"/>
        <family val="2"/>
      </rPr>
      <t xml:space="preserve">2.3.1  Advocacy on refugees access to financial and banking services (IFC, ILO and UNHCR)
2.3.2. Central Bank, Commercial Banks, </t>
    </r>
    <r>
      <rPr>
        <sz val="10"/>
        <color rgb="FFFF0000"/>
        <rFont val="Calibri"/>
        <family val="2"/>
      </rPr>
      <t>Non-banking Financial Institutes</t>
    </r>
    <r>
      <rPr>
        <sz val="10"/>
        <color rgb="FF000000"/>
        <rFont val="Calibri"/>
        <family val="2"/>
      </rPr>
      <t>, and Microfinance institutions promote financial inclusion and access for refugees (IFC)
2.3.3 FDPs/HCs adolescents and youth entrepreneurship and social innovation skills are enhanced (UNICEF).
2.3.4 FDPs and HCs supported to develop their entrepreneurial skills to start, improve, scale up, and digitalise their businesses (ILO)
2.3.5 Actual improvements in access to employment and financial inclusion de jure or de facto are ensured through technical coordination meetings among PROSPECTS partners(UNHCR).
2.3.6  FDPs and HCs are capable of managing their finances effectively (ILO)
2.3.7 FDPs and HCs increased their awareness towards freelancing and supported to find freelancing jobs (ILO).</t>
    </r>
  </si>
  <si>
    <t>ILO, UNICEF, IFC and UNHCR</t>
  </si>
  <si>
    <t>MOYS with plans to expand to other relevant Ministries; i.e. MoSS, and/or MoEnvr, MoHE, etc. Central Bank of Egypt and Egyptian Post Office, MSMEDA, chambers of commerce, etc.
National partners (e.g. CARITAS, Etijah)</t>
  </si>
  <si>
    <t>2.4: Enhanced Capacity to Protect Rights at Work and Promote Safe and Secure Working Environments for All Workers</t>
  </si>
  <si>
    <t>Safe and secure working conditions</t>
  </si>
  <si>
    <r>
      <t xml:space="preserve">Description: 
</t>
    </r>
    <r>
      <rPr>
        <sz val="10"/>
        <color rgb="FF000000"/>
        <rFont val="Calibri"/>
        <family val="2"/>
        <scheme val="minor"/>
      </rPr>
      <t xml:space="preserve">The primary objective of this output is to elevate labour standards and establish safe workplaces for both FDPs and HCs. This will be accomplished through a multifaceted approach involving training, collaboration, and monitoring, all geared towards promoting fair treatment and ensuring the safety of workers.
Key indicators guiding this initiative are reflecting a commitment to measurable outcomes in the enhancement of labour standards and workplace safety.
The outlined outputs encapsulate the tangible results of these efforts. Firstly, there will be a concerted effort to raise awareness on safe and secure working conditions for all workers and employers. Businesses will receive support to create and maintain safe and secure working spaces. This involves practical assistance and guidance to ensure that businesses are equipped to provide an environment that prioritises the well-being and safety of their workforce. 
The initiative seeks not only to establish a baseline of awareness but to actively contribute to the implementation of practices that elevate labour standards and foster safe working conditions.
</t>
    </r>
    <r>
      <rPr>
        <b/>
        <sz val="10"/>
        <color rgb="FF000000"/>
        <rFont val="Calibri"/>
        <family val="2"/>
        <scheme val="minor"/>
      </rPr>
      <t xml:space="preserve">Indicator(s): </t>
    </r>
    <r>
      <rPr>
        <sz val="10"/>
        <color rgb="FF000000"/>
        <rFont val="Calibri"/>
        <family val="2"/>
        <scheme val="minor"/>
      </rPr>
      <t xml:space="preserve">2.4a, and 2.4b
</t>
    </r>
    <r>
      <rPr>
        <b/>
        <sz val="10"/>
        <color rgb="FF000000"/>
        <rFont val="Calibri"/>
        <family val="2"/>
        <scheme val="minor"/>
      </rPr>
      <t xml:space="preserve">Outputs:
</t>
    </r>
    <r>
      <rPr>
        <sz val="10"/>
        <color rgb="FF000000"/>
        <rFont val="Calibri"/>
        <family val="2"/>
        <scheme val="minor"/>
      </rPr>
      <t xml:space="preserve">2.4.1 Awareness raised on safe and secure working conditions for all workers and employers. (ILO)
</t>
    </r>
    <r>
      <rPr>
        <sz val="10"/>
        <color rgb="FF000000"/>
        <rFont val="Calibri"/>
        <family val="2"/>
        <scheme val="minor"/>
      </rPr>
      <t>2.4.2 Businesses supported to provide safe and secure working spaces.(ILO)</t>
    </r>
  </si>
  <si>
    <t>MOL, employers organisations, and private sector</t>
  </si>
  <si>
    <t>National partners (e.g. FEI, ABA)</t>
  </si>
  <si>
    <t>Pillar 3: PROTECTION AND SOCIAL PROTECTION</t>
  </si>
  <si>
    <t>3.1: Strengthened Legal, Policy and Regulatory Environment for Refugee Protection/Social Protection and Inclusion</t>
  </si>
  <si>
    <t>Strengthened Legal, Policy and Regulatory Environment for Refugee Protection and Inclusion</t>
  </si>
  <si>
    <r>
      <t xml:space="preserve">Description: 
</t>
    </r>
    <r>
      <rPr>
        <sz val="9"/>
        <color rgb="FF000000"/>
        <rFont val="Calibri"/>
        <family val="2"/>
      </rPr>
      <t xml:space="preserve">Under PROSPECTS Phase 1 UNICEF, ILO and UNHCR conducted five studies to enhance the inclusiveness of refugees  and asylum seekers in social protection systems in Egypt. The studies provided evidence and recommendations on integrating refugees and asylum-seekers in national social protection systems, including the universal health insurance scheme while promoting long-term financial sustainability . In phase 2, the ILO will continue to support the Egyptian government in the identification of effective strategies for resource mobilization, sustainable funding and management, and equitable access to healthcare services. 
The intervention will also strengthen UNHCR's response to registration demands in the Sudanese Situation in Alexandria, Cairo, and other areas. This involves enhancing registration capacity through human resources and technical infrastructure. Registration appointments, recognized by the government, will be provided, granting protection against deportation. UNHCR documentation, also government-recognized, facilitates access to residency permits, basic needs, and inclusion, including education and healthcare access. Registration is essential for accessing humanitarian aid and protection services. A self-registration platform, the UNHCR Registration Appointment Portal, will be maintained to enable digital registration submissions and appointments. Digital inclusion efforts will provide free access to UNHCR online services at community centers and partner locations, promoting self-enrolment and reducing wait times for registration services.
Despite the inclusion of non-Egyptian children and youth on the move, including refugee and asylum-seeker children, in the legal national frameworks and policies, the effective application of those provisions face barriers to access.​ This will require advocacy with the GoE to realise the application of provision and effective inclusion of children and youth on the move in explicit and applicable operational steps to advance equity measures among vulnerable children and youth at a national scale.​    
 This includes specific advocacy with the government and parliament to include FDPs in child law, new alternative care law, labour law and labour NAP, the review and rollout of the children on the move SoPs to ensure its effectiveness, and finally the advocacy for the inclusion of child-sensitive pillar in the national strategy on climate change and develop the national action plan to mitigate protection risks for FDPs in climate change crises. This output will furthermore support the the development and roll-out of a national action plan on climate change to prevent and mitigate protection risks against FDPs and HCs to protection of FDPs and CoM as well as the the development and roll-out of a national action plan on climate change to prevent and mitigate protection risks against FDPs and HCs. It should be noted that in-depth surveys, generating evidence and research/advocacy documents will be undertaken and will focus on the challenges FDPs youth and children are exposed to and discrepancies between national policies and laws and  international obligations.
As the situation of FDPs in Egypt is evolving over time and so is the situation of the hosting communities, the output will regularly monitor their situation with a focus on children and adolescents. This will provide previous knowledge on the services they require and their coping mechanisms. To this end, frequent rounds of quantitative and qualitative research activities will be conducted, including through phone-based surveys, FGDs and in-depth interviews.
In addition, this output will focus on increasing the availability of quality, up-to-date data and evidence on the challenges of children and adolescents. ​It will focus on generating evidence to highlight the discrepancies between national policies and laws on social protection and international obligations, and which stand in the way of transitioning refugees from humanitarian assistance to national social protection systems. ​                                                                                                                                                                                                                                                                                                                                                            With the legislative advancement of the impending Asylum Law in October and November 2024, there will be the entry into force of the Law, with the development of Executive Regulations and bylaw, with an expected transition of Registration and Refugee Status Determination (RSD) responsibilities from UNHCR to the GoE.                            
</t>
    </r>
    <r>
      <rPr>
        <b/>
        <sz val="9"/>
        <color rgb="FF000000"/>
        <rFont val="Calibri"/>
        <family val="2"/>
      </rPr>
      <t xml:space="preserve">Indicators: 3.1a, 
Outputs:
</t>
    </r>
    <r>
      <rPr>
        <sz val="9"/>
        <color rgb="FF000000"/>
        <rFont val="Calibri"/>
        <family val="2"/>
      </rPr>
      <t xml:space="preserve">3.1.1 Fair and swift access to registration services for all persons  potentially in need of international protection (UNHCR)
3.1.2 The government of Egypt has strengthened capacities to legislate and enforce inclusive and rights-based legal frameworks and policies that promote refugee and migrant children on the move's rights. (UNICEF)​
3.1.3 The design for sustainable management and financing for UHIS inclusive of refugees is supported (ILO, UNHCR, UNICEF).                                                                                                                                                        3.1.4 Support the execution of the Asylum Law and the smooth implementation of a UNHCR-GoE Transition plan, with respect to Registration, Documentation and Refugee Status Determination (RSD), with a multi-year-phased approach, that is based on international and regional norms and standards, as well as holistic, sustainable from the outset, and state-owned
</t>
    </r>
  </si>
  <si>
    <t>UNHCR and UNICEF</t>
  </si>
  <si>
    <t>; Greater Cairo (Cairo, Giza, Qalubiya) , Damietta, North Coast Alexandria, and Aswan. For 3.2 c all governorates.</t>
  </si>
  <si>
    <t xml:space="preserve">All Refugee children </t>
  </si>
  <si>
    <t>National Council for Childhood and Motherhood (NCCM), Ministry of Social Solidarity (MoSS), National Coordinating Committee for Combatting Illegal Migration and Trafficking in Persons (NCCPIM&amp;TIP)</t>
  </si>
  <si>
    <t>Caritas Egypt and Save the Children International, Plan International Egypt</t>
  </si>
  <si>
    <t xml:space="preserve">Access to rights </t>
  </si>
  <si>
    <t>3.2: Refugees and HCs Have Increased Access To (Strengthened) Community-based, Local and/or National Protection Mechanisms/Services</t>
  </si>
  <si>
    <t xml:space="preserve"> Increased Access to Community-based, Local and/or National Protection Mechanisms / Services and  GBV prevention</t>
  </si>
  <si>
    <r>
      <rPr>
        <b/>
        <sz val="9"/>
        <color rgb="FF000000"/>
        <rFont val="Calibri"/>
        <family val="2"/>
      </rPr>
      <t xml:space="preserve">Description: 
</t>
    </r>
    <r>
      <rPr>
        <sz val="9"/>
        <color rgb="FF000000"/>
        <rFont val="Calibri"/>
        <family val="2"/>
      </rPr>
      <t xml:space="preserve">In response to the pressing need for child protection services, exacerbated by the influx of migrants and refugees from Sudan, the Phase II builds on the action and results achieved through PROSPECTS I and aims at establishing a comprehensive child protection network and expand the protection services through all platforms accessible to children towards a comprehensive protection umbrella for children. Key interventions  include continuing the capacity building of relevant institutions in charge of providing protection services, more specifically: to the Ministry of Health and Population (MoHP) through Family Clubs (FCs); to the Ministry of Youth and Sports (MoYS) through the Community Centers (CCs) and Youth Centers (YCs), including cascading Dawwie (the national girls empowerment imitative) as a dynamic tool for girls empowerment through Meshwary, Sports for Development (S4D) programs, and the Family Clubs in MoHP;  to the Ministry of Social Solidarity (MoSS) through the advocacy and implementation of alternatives to administrative detention; to NCCM for the child-protection referral services and advocacy through the child helpline (CHL); and community awareness and advocacy on FDPs and irregular migration issues through The National Coordinating Committee for Combating and Preventing Illegal Migration and Trafficking in Persons (NCCPIM &amp; TIP). In addition, sustained advocacy will be conducted for the release of children from administrative detention and to promote alternatives to detention. The earlier mentioned government services are directly linked through the national and interagency referral mechanisms, where the services that are not yet provided by the governmental actors are provided through NGOs, INGOs, and community-based networks. This includes services related to specialized mental health and psychosocial support (MHPSS), case management, and positive parenting. The non-governmental services are provided through specialized service centres, child-friendly spaces, child-friendly mobile units, and Refugee Community Schools to reach out to other community-based grassroots structures that are not accessible through the fixed spaces. In addition to strengthen the capacity of all the above mentioned Government service providers, this output will support the establishment and strengthening of community-based networks as well as their linkage with national mechanisms for continuous service provision to FDPs, children on the move (COM) and HCs. The existing referral mechanisms will be strengthened and expanded between CP services, and other basic social services (including health, education, legal aid, etc) on protection cases affecting FDPs, COM and HCs
Moreover,  a comprehensive  training program for facilitators in the Dawwie package will be conducted, after which volunteers will host camps for children and parents, covering a range of topics from storytelling to challenging gender stereotypes through sports (suggest remove this last sentence as it too detailed and not in line the description). 
</t>
    </r>
    <r>
      <rPr>
        <b/>
        <sz val="9"/>
        <color rgb="FF000000"/>
        <rFont val="Calibri"/>
        <family val="2"/>
      </rPr>
      <t xml:space="preserve">Indicators: </t>
    </r>
    <r>
      <rPr>
        <sz val="9"/>
        <color rgb="FF000000"/>
        <rFont val="Calibri"/>
        <family val="2"/>
      </rPr>
      <t xml:space="preserve">3.2b
</t>
    </r>
    <r>
      <rPr>
        <b/>
        <sz val="9"/>
        <color rgb="FF000000"/>
        <rFont val="Calibri"/>
        <family val="2"/>
      </rPr>
      <t xml:space="preserve">Outputs:
</t>
    </r>
    <r>
      <rPr>
        <sz val="9"/>
        <color rgb="FF000000"/>
        <rFont val="Calibri"/>
        <family val="2"/>
      </rPr>
      <t>3.2.1 Child protection service providers, formal and community-based, at national and subnational levels, have strengthened capacities to provide improved quality prevention and response services for FDPs, CoM, and HCs. (UNICEF)
3.2.2 Parents and Children camps (UNHCR)</t>
    </r>
  </si>
  <si>
    <t>UNHCR, UNICEF, ILO</t>
  </si>
  <si>
    <t>Greater Cairo, Alexandria,  Damietta and Aswan</t>
  </si>
  <si>
    <t>Ministry of Health and Population (MoHP)
Ministry of Youth and Sports
Ministry of Social Solidarity (MoSS) 
National Council for Childhood and Motherhood (NCCM) 
The National Coordinating Committee for Combating and Preventing Illegal Migration and Trafficking in Persons (NCCPIM &amp; TIP)</t>
  </si>
  <si>
    <t>3.3 Refugees and HCs Who Do Not Have Access to the Community-based, Local And/or National-level Protection Services Are Provided with Complementary Partner-delivered Protection</t>
  </si>
  <si>
    <t>Inter sectoral call centre (Infoline)</t>
  </si>
  <si>
    <r>
      <t xml:space="preserve">Description: 
</t>
    </r>
    <r>
      <rPr>
        <sz val="10"/>
        <color rgb="FF000000"/>
        <rFont val="Calibri"/>
        <family val="2"/>
        <scheme val="minor"/>
      </rPr>
      <t xml:space="preserve">To bolster effective communication  with and accountability to refugee and asylum-seeker communities, an Egypt Refugee Interagency Contact Center (ERICC) will be established as a collaborative effort involving agency representatives. This tool provides essential information and assistance, facilitated by proprietary software. The software serves as the system's backbone, enabling call management, data collection, tracking of inquiries, and a referral network to connect callers with relevant services. Additionally, it includes a comprehensive Q&amp;A database for consistent responses.
The ERICC extends its role beyond initial objectives, contributing to Participatory Disaster Management (PDM), impact assessments, and protection monitoring.
The project aims to streamline feedback channels, enhance transparency, and empower refugees and asylum-seekers by integrating separate feedback platforms into one. It offers a confidential way to report misconduct, manage feedback effectively, amplifies refugee voices, and gathers valuable data to adapt programming based on community needs.
Query categorization ensures efficient handling of a wide range of queries, addressing everything from general feedback to urgent matters like GBV, SEA, and security issues with a 24-hour response time. This comprehensive approach ensures queries are promptly addressed to benefit affected communities.                                                                              With the expected signing of the Asylum Law, the ERICC and other communication strategies employed will amplify the 2-way communication methods with the refugee communities to support both improved service access and improve their engagement in the development of the GoE's asylum management system and in the execution of the UNHCR-GoE Transition regarding Registration, Documentation and Refugee Status Determination (RSD).
</t>
    </r>
  </si>
  <si>
    <t>UNHCR</t>
  </si>
  <si>
    <t>3.4: FDPs and HCs Have Increased Access To (Strengthened) Community-based, Local and/or National-level Social Protection Mechanisms/Services</t>
  </si>
  <si>
    <t>Support National Social Protection systems</t>
  </si>
  <si>
    <r>
      <rPr>
        <b/>
        <sz val="9"/>
        <color rgb="FF000000"/>
        <rFont val="Calibri"/>
        <family val="2"/>
      </rPr>
      <t xml:space="preserve">Description:
</t>
    </r>
    <r>
      <rPr>
        <sz val="9"/>
        <color rgb="FF000000"/>
        <rFont val="Calibri"/>
        <family val="2"/>
      </rPr>
      <t>Phase II of the programme will lay the groundwork for inclusion of refugees in the national social protection system and strengthen the national system for FDPs and HCs. It will support the implementation of a proof of concept providing cash assistance to 1,000 vulnerable refugee families, ensuring their link  to other services and economic empowerment activities. The intervention will be coupled with capacity building of government actors and with interventions to remove  barriers to access through sustained advocacy with the GoE. For the proof of concept on social assistance, a financing model, in collaboration with MoSS and MoF, is to be designed to ensure long-term sustainability without exacerbating existing fiscal challenges. The goal is to support the government to achieve an inclusive social assistance system that fosters the well-being and integration of refugees and asylum-seekers, granting them equitable access to essential support. Building on PROSPECTS 1.0, a costing analysis for the inclusion of refugees and asylum-seekers, within the Takaful and Karama Programme will be conducted, further developing the understanding and actual expenditure modelling for refugees and and asylum-seekers’ inclusion. Furthermore, the Phase II will provide technical support to the Ministry of Finance and the UHIA to expand coverage to refugees and asylum-seekers, and the informal economy. This includes capacity-building for the UHIA team, integrating policy-driven recommendations, facilitating awareness and social dialogue, identifying vulnerable groups for government subsidies, and enhancing data systems for monitoring and piloting implementation.
In addition, PROSPECTS in cooperation with the Ministry of Social Solidary will provide 1,000 female Sudanese with civil service and volunteering opportunities in return of a cash assistance of 500 EGP per person monthly over 6 months. Women will also benefit from the employment and skills programme through PROSPECT to enhance their employability.
Moreover, in close collaboration with partners, activities would facilitate the development of a financing mechanism and capacity development for relevant national partners​</t>
    </r>
    <r>
      <rPr>
        <b/>
        <sz val="9"/>
        <color rgb="FF000000"/>
        <rFont val="Calibri"/>
        <family val="2"/>
      </rPr>
      <t xml:space="preserve">. 
</t>
    </r>
    <r>
      <rPr>
        <sz val="9"/>
        <color rgb="FF000000"/>
        <rFont val="Calibri"/>
        <family val="2"/>
      </rPr>
      <t xml:space="preserve">In parallel, with close coordination with Ministry of Youth and Sports, the outputs aim to support FDPs and HC to access community spaces in Greater Cairo, Alexandria, Damietta and Aswan Governorates in Egypt, with an objective of extending improved range of community center services for the diverse groups of community members. This includes capacity building and technical support to the  Ministry of Youth and Sports and UNHCR's partners in international refugee protection and working with diverse groups of persons in the community center.
This output includes the provision of specialized protection services, case management, and mental health and psychosocial support to FDPs and HCs, including Best Interest Procedures  for refugee and asylum-seeker children at risk, to ensure their inclusion in the national protection systems.  In support of this, functional child protection referral mechanisms will be enhanced  through close coordination  with national  counterparts; capacity development for key institutions such as MoSS and the NCCM; strengthening the national child helpline; and ensuring that safe reporting mechanisms for refugee and asylum-seeker children are in place through schools and community-based structures will  be undertaken.
PROSPECTS phase 2 in cooperation with the Ministry of Social Solidary, the ILO will provide female Sudanese refugees with cash for work through civil services and volunteering opportunities. This intervention is a joint effort building on the UNICEF cash transfer programme, a pilot top-up cash transfer program, in which the ILO will target some of the beneficiaries, to provide work at the working women support centres for 8 days per month over 3 months. Beneficiaries will receive 1,000 USD and will be included in the skills development programme under PROSPECTS to enhance their employability. This intervention would serve for finding linkages between the different pillars under PROSPECTS.                                                                                                                                                                                                        With the legislative advancement of the impending Asylum Law in October and November 2024, there will be the entry into force of the Law, with the development of Executive Regulations and bylaws, with an expected opportunities to advance on inclusion and regularize access to State-Based protection services.                      
</t>
    </r>
    <r>
      <rPr>
        <b/>
        <sz val="9"/>
        <color rgb="FF000000"/>
        <rFont val="Calibri"/>
        <family val="2"/>
      </rPr>
      <t xml:space="preserve">Indicators: </t>
    </r>
    <r>
      <rPr>
        <sz val="9"/>
        <color rgb="FF000000"/>
        <rFont val="Calibri"/>
        <family val="2"/>
      </rPr>
      <t xml:space="preserve">3.4b, 3.4c, 3.5a, 6d, and 6e
</t>
    </r>
    <r>
      <rPr>
        <b/>
        <sz val="9"/>
        <color rgb="FF000000"/>
        <rFont val="Calibri"/>
        <family val="2"/>
      </rPr>
      <t xml:space="preserve">Outputs:
</t>
    </r>
    <r>
      <rPr>
        <sz val="9"/>
        <color rgb="FF000000"/>
        <rFont val="Calibri"/>
        <family val="2"/>
      </rPr>
      <t>3.4.1 The UHI system is strengthened to include refugees and the informal workers and support the development for the pilot implementation for both populations (ILO &amp; UNHCR).
3.4.2 Female Sudanese refugees are supported through cash for work and skills development programme (ILO).
3.4.3 Proof of concept for the inclusion and development of a financing model for vulnerable refugee families with children and adolescents within the national social assistance programme, aligned to the design features of the national system ​(UNICEF, UNHCR)
3.3.4  Strengthened implementation of an inclusive national social assistance programme through capacity building and technical support and peer-to-peer learning​ (UNICEF)
3.4.5 National social protection system is strengthened to effectively support vulnerable FDP children and families​ (UNICEF)
3.4.6 Refugees and HCs have increased access to (Strengthened) Community-based, Local and/or National Protection Mechanisms/Services (UNHCR)
3.4.7 Strengthening social cohesion between FDPs and Host communities - Support the establishment of inclusive community centers (UNHCR)
3.4.8 Linking models to graduate out of non-contributory social protection systems/assistance (UNHCR)
3.4.9 Lessons learned for economic inclusion opportunities identified in liaison with FORSA (UNHCR)                                                                                                                                                                                                                                                      3.4.10 PROSPECT activities support the improved access for FDPs within the development of the asylum manageement system related to the impending enactment of the Asylum Law.</t>
    </r>
  </si>
  <si>
    <t>UNHCR, UNICEF, and ILO</t>
  </si>
  <si>
    <r>
      <rPr>
        <b/>
        <sz val="10"/>
        <color rgb="FF000000"/>
        <rFont val="Calibri"/>
        <family val="2"/>
        <scheme val="minor"/>
      </rPr>
      <t>Greater</t>
    </r>
    <r>
      <rPr>
        <sz val="10"/>
        <color rgb="FF000000"/>
        <rFont val="Calibri"/>
        <family val="2"/>
        <scheme val="minor"/>
      </rPr>
      <t xml:space="preserve"> Cairo, North Coast and possibly Aswan (if registration is allowed)</t>
    </r>
  </si>
  <si>
    <t>FDPs</t>
  </si>
  <si>
    <t>MoSS , MOYS</t>
  </si>
  <si>
    <t>Consultancy firm/NGOs</t>
  </si>
  <si>
    <t>Building on from the established strategic partnership with the MOYS to ensure refugees and asylum seekers have equal access to the Government community centers as Egyptians.                                                   Building and strengthening a national social assistance systems..</t>
  </si>
  <si>
    <t>3.5: FDPs and HCs Who Do Not Have Access to the Community-based, Local and/or National-level Social Protection Services Are Provided with Complementary Partner-Delivered Social Protection</t>
  </si>
  <si>
    <t>NA</t>
  </si>
  <si>
    <r>
      <rPr>
        <b/>
        <sz val="10"/>
        <color rgb="FF000000"/>
        <rFont val="Calibri"/>
        <family val="2"/>
      </rPr>
      <t xml:space="preserve">Description:
</t>
    </r>
    <r>
      <rPr>
        <sz val="10"/>
        <color rgb="FF000000"/>
        <rFont val="Calibri"/>
        <family val="2"/>
      </rPr>
      <t xml:space="preserve">A transition from the existing community digital learning spaces, which were established under PROSPECTS Phase 1 ( 5 in Greater Cairo, and 2 centers in Alexandria), to more inclusive and accessible digital community centers will be undertaken to include diverse groups of refugees and asylum-seekers in line with UNHCR's Age, Gender and Diversity policy.  This transition will lead to multi-purpose community centres as safe and inclusive spaces  where refugee women, men, boys and girls of diverse backgrounds, including person with diverse Sexual Orientation and Gender Identities and Expression, can meet for social and recreational activities and access available services, information and referrals through refugee outreach, psycho-social support as well as assistance and individual case management to address specific needs of persons with disabilities and other vulnerable persons. The availability of information, including enabling digital access in computer labs for a wide range of integrated services and programmes for people with diverse profiles and needs in one  location, is important and complementary to services that are offered by the MoYS. Community centres' links with other facilities and service providers to ensure accurate information and functioning service referrals will also be critical to advance inclusion and social cohesion with host community members.
</t>
    </r>
    <r>
      <rPr>
        <b/>
        <sz val="10"/>
        <color rgb="FF000000"/>
        <rFont val="Calibri"/>
        <family val="2"/>
      </rPr>
      <t xml:space="preserve">Outputs:
</t>
    </r>
    <r>
      <rPr>
        <sz val="10"/>
        <color rgb="FF000000"/>
        <rFont val="Calibri"/>
        <family val="2"/>
      </rPr>
      <t xml:space="preserve">3.5.1 Community center activities 
3.5.2 Inclusive infrastructure </t>
    </r>
  </si>
  <si>
    <t>Pillar 4: CRITICAL INFRASTRUCTURE</t>
  </si>
  <si>
    <t>4.1: Improved Access to WASH Facilities by FDPs and HCs</t>
  </si>
  <si>
    <t>Improved access to water, sanitation and hygiene (WASH) in school for FDP and HC</t>
  </si>
  <si>
    <r>
      <rPr>
        <b/>
        <sz val="10"/>
        <color rgb="FF000000"/>
        <rFont val="Calibri"/>
        <family val="2"/>
        <scheme val="minor"/>
      </rPr>
      <t>Description</t>
    </r>
    <r>
      <rPr>
        <sz val="10"/>
        <color rgb="FF000000"/>
        <rFont val="Calibri"/>
        <family val="2"/>
        <scheme val="minor"/>
      </rPr>
      <t xml:space="preserve"> A WASH assessment will be conducted in public primary and secondary schools in programme priority areas to identify the main WASH gaps that need to be filled. The result of the assessment will inform WASH in school interventions. This includes construction or improvement of water and sanitation facilities, also to make them more inclusive and accessible. The assessment can also serve to inform the design and implement a soft WASH component to improve WASH related social norms and behaviours. WASH interventions will be funded partly as part of MACP. Based on the first assessments, WASH in school interventions that support and are delivered in close consultation with both FDPs and HCs will be delivered in 5 schools. In addition, the assessment and the 5 school pilot implementation, will serve as basis for further WASH in school interventions through other funding sources as well as to inform Government's efforts (i.e. through domestic funding) towards improved WASH in school. </t>
    </r>
  </si>
  <si>
    <t>UNICEF</t>
  </si>
  <si>
    <t>Governmental Water Authorities under the Ministry of Housing at Governorate Level, MoETE.</t>
  </si>
  <si>
    <t>4.2: Enhanced Management, Capacity, And Sustainability for Critical Infrastructure</t>
  </si>
  <si>
    <t>4.3: Improved Access to Quality and Affordable Housing by FDPs and HCs</t>
  </si>
  <si>
    <r>
      <rPr>
        <b/>
        <sz val="10"/>
        <color rgb="FF000000"/>
        <rFont val="Calibri"/>
        <family val="2"/>
      </rPr>
      <t xml:space="preserve">Description: </t>
    </r>
    <r>
      <rPr>
        <sz val="10"/>
        <color rgb="FF000000"/>
        <rFont val="Calibri"/>
        <family val="2"/>
      </rPr>
      <t xml:space="preserve">The triple pressures of the pandemic, Egypt’s economic difficulties, and the Sudan influx have resulted in housing becoming a major concern for refugees. Economic hardship combined with increased competition for housing have led to widespread reports of homelessness among FDPs. The Critical Infrastructure pillar would be a valuable entry point to support RLOs working on housing, to provide legal aid to FDPs facing eviction and exploitation, to provide housing grants through regular cash assistance support and to map and advocate for the greater inclusion of FDPs into social housing. 
</t>
    </r>
    <r>
      <rPr>
        <b/>
        <sz val="10"/>
        <color rgb="FF000000"/>
        <rFont val="Calibri"/>
        <family val="2"/>
      </rPr>
      <t>Indicators:
Outputs:</t>
    </r>
    <r>
      <rPr>
        <sz val="10"/>
        <color rgb="FF000000"/>
        <rFont val="Calibri"/>
        <family val="2"/>
      </rPr>
      <t xml:space="preserve"> 
4.3.1 Enhanced support to RLOs working on housing in the community.
4.3.2 Legal aid for refugees on housing to address issues including eviction and exploitation that are on the rise since the Sudan situation.
4.3.3 An extension of housing grants.
4.3.4 A mapping of refugee housing and conditions in Greater Cairo.
4.3.5 Advocacy towards a quota of social housing for refugees and asylum-seekers.</t>
    </r>
  </si>
  <si>
    <t>UNHCR, IFC</t>
  </si>
  <si>
    <t>4.4: Improved Inclusive Access to Digital Connectivity and Internet for FDPs and HCs</t>
  </si>
  <si>
    <t>Improved connectivity services</t>
  </si>
  <si>
    <r>
      <rPr>
        <b/>
        <sz val="10"/>
        <color rgb="FF000000"/>
        <rFont val="Calibri"/>
        <family val="2"/>
      </rPr>
      <t xml:space="preserve">Description:
</t>
    </r>
    <r>
      <rPr>
        <sz val="10"/>
        <color rgb="FF000000"/>
        <rFont val="Calibri"/>
        <family val="2"/>
      </rPr>
      <t xml:space="preserve">Set up of connectivity facilities in UNHCR receptions waiting areas to allow refugees to access verified and safe information on employment opportunities and complementary pathways and avoid scams.  The reception centres will be enhanced by installing tablets and information booths. These will enable  access vital services, including those from partners like PROSPECTS. Refugees will soon be able to connect to the internet for employment resources, obtain information on pathways like Family Reunification, address frequently asked questions, and undergo online training for safe digital livelihoods.
</t>
    </r>
    <r>
      <rPr>
        <b/>
        <sz val="10"/>
        <color rgb="FF000000"/>
        <rFont val="Calibri"/>
        <family val="2"/>
      </rPr>
      <t>Relevant indicator(s):</t>
    </r>
    <r>
      <rPr>
        <sz val="10"/>
        <color rgb="FF000000"/>
        <rFont val="Calibri"/>
        <family val="2"/>
      </rPr>
      <t xml:space="preserve"> 4.4a) 
</t>
    </r>
    <r>
      <rPr>
        <b/>
        <sz val="10"/>
        <color rgb="FF000000"/>
        <rFont val="Calibri"/>
        <family val="2"/>
      </rPr>
      <t>Outputs:</t>
    </r>
    <r>
      <rPr>
        <sz val="10"/>
        <color rgb="FF000000"/>
        <rFont val="Calibri"/>
        <family val="2"/>
      </rPr>
      <t xml:space="preserve">
4.4.1 Access to information on employment related services and connectivity are provided to refugees during reception. (UNHCR).
4.4.2 FDPs and HCs supported with tech tools and equipment through competitions (for example, for those enrolled and completed digital skills development trainings).</t>
    </r>
  </si>
  <si>
    <t>UNHCR and ILO</t>
  </si>
  <si>
    <t>Cairo and Alexandria (Aswan if registration allowed)</t>
  </si>
  <si>
    <t xml:space="preserve">FDPs  </t>
  </si>
  <si>
    <t>MOYS / MOSS</t>
  </si>
  <si>
    <t>CROSS-CUTTING</t>
  </si>
  <si>
    <t>Cross-cutting Policy-work</t>
  </si>
  <si>
    <t>Cross-cutting Policy work and Capacity Development for national partners to better response (market-led interventions) to refugees’ and host communities’ context</t>
  </si>
  <si>
    <r>
      <rPr>
        <b/>
        <sz val="10"/>
        <color rgb="FF000000"/>
        <rFont val="Calibri"/>
        <family val="2"/>
      </rPr>
      <t xml:space="preserve">Output: </t>
    </r>
    <r>
      <rPr>
        <sz val="10"/>
        <color rgb="FF000000"/>
        <rFont val="Calibri"/>
        <family val="2"/>
      </rPr>
      <t xml:space="preserve">ILO National and local partners with increased awareness and adequate capacities to respond to the specific needs of FDPs and HCs
</t>
    </r>
    <r>
      <rPr>
        <b/>
        <sz val="10"/>
        <color rgb="FF000000"/>
        <rFont val="Calibri"/>
        <family val="2"/>
      </rPr>
      <t xml:space="preserve">Relevant Indicator (s): </t>
    </r>
    <r>
      <rPr>
        <sz val="10"/>
        <color rgb="FF000000"/>
        <rFont val="Calibri"/>
        <family val="2"/>
      </rPr>
      <t xml:space="preserve">6d, and 6e
</t>
    </r>
    <r>
      <rPr>
        <b/>
        <sz val="10"/>
        <color rgb="FF000000"/>
        <rFont val="Calibri"/>
        <family val="2"/>
      </rPr>
      <t xml:space="preserve">Key Activities:
</t>
    </r>
    <r>
      <rPr>
        <sz val="10"/>
        <color rgb="FF000000"/>
        <rFont val="Calibri"/>
        <family val="2"/>
      </rPr>
      <t xml:space="preserve">1. Advocate for refugees' inclusion in the under-planned Egypt National Employment Strategy. (ILO)
2. </t>
    </r>
    <r>
      <rPr>
        <b/>
        <sz val="10"/>
        <color rgb="FF000000"/>
        <rFont val="Calibri"/>
        <family val="2"/>
      </rPr>
      <t xml:space="preserve">Advocacy for introducing a maternity benefit cash programme for refugees and host communities’ population (ILO): </t>
    </r>
    <r>
      <rPr>
        <sz val="10"/>
        <color rgb="FF000000"/>
        <rFont val="Calibri"/>
        <family val="2"/>
      </rPr>
      <t xml:space="preserve">Building on the published feasibility joint study (ILO-UNHCR), this intervention aims to present the case for the integration of the vulnerable population in the SHI scheme to other social protection benefits (maternity benefits as an entry point for expansion). Through this activity, ILO will increase the national counterparts’ capacity to link the maternity cash benefit with health insurance for this vulnerable population. This includes a review of the legal provisions and costs of extending maternity benefits with policy options for effective implementation. Through the proposed activity, we will explore costing and financial options for this extension to increase the capacity of the national partners to create fiscal space for social protection on the national level.
</t>
    </r>
    <r>
      <rPr>
        <b/>
        <sz val="10"/>
        <color rgb="FF000000"/>
        <rFont val="Calibri"/>
        <family val="2"/>
      </rPr>
      <t xml:space="preserve">3. Promote and advocate on Greening TVET (ILO): </t>
    </r>
    <r>
      <rPr>
        <sz val="10"/>
        <color rgb="FF000000"/>
        <rFont val="Calibri"/>
        <family val="2"/>
      </rPr>
      <t xml:space="preserve">this activity will focus on strengthening the capacity, knowledge, and capabilities of line ministries (e.g. MoL MoHEScR) and private sector companies to green occupations, and advocate developing new curricula and/or update TVET and Education policies to integrate greening TVET aspects.
</t>
    </r>
    <r>
      <rPr>
        <b/>
        <sz val="10"/>
        <color rgb="FF000000"/>
        <rFont val="Calibri"/>
        <family val="2"/>
      </rPr>
      <t xml:space="preserve">4. Awareness raised on the quality apprenticeship Recommendation and Mainstreaming the recommendation on the policy and implementation levels (ILO): </t>
    </r>
    <r>
      <rPr>
        <sz val="10"/>
        <color rgb="FF000000"/>
        <rFont val="Calibri"/>
        <family val="2"/>
      </rPr>
      <t xml:space="preserve">The Policy document has been signed by the GOE at the ILO Conference in May 2023. The ILO will support the GOE on the implementation of the recommendation across sectors and line ministries as well as the private sector, and concretely implement the best practices such as the need to include refugees and migrants and ensure that the global policy is trickled down to the country level.
</t>
    </r>
    <r>
      <rPr>
        <sz val="10"/>
        <color rgb="FF000000"/>
        <rFont val="Calibri"/>
        <family val="2"/>
        <scheme val="minor"/>
      </rPr>
      <t>5. Capacitate the national partners to respond to the specific needs of FDPs and HCs (ILO).</t>
    </r>
    <r>
      <rPr>
        <sz val="10"/>
        <color rgb="FF000000"/>
        <rFont val="Calibri"/>
        <family val="2"/>
      </rPr>
      <t xml:space="preserve">                                                                                                                                                        6. Utilize the probable promulgation of the Asylum Law and the development of bylaws to support this intervention.</t>
    </r>
  </si>
  <si>
    <t>National level</t>
  </si>
  <si>
    <t>Governments and National partners</t>
  </si>
  <si>
    <t>Better socio-economic understanding and response to refugees’ and host communities’ context</t>
  </si>
  <si>
    <t>Knowledge Management and sharing,  and Public Events: Better socio-economic understanding and response to refugees’ and host communities’ context</t>
  </si>
  <si>
    <r>
      <rPr>
        <b/>
        <sz val="10"/>
        <color rgb="FF000000"/>
        <rFont val="Calibri"/>
        <family val="2"/>
      </rPr>
      <t xml:space="preserve">Output: 
</t>
    </r>
    <r>
      <rPr>
        <sz val="10"/>
        <color rgb="FF000000"/>
        <rFont val="Calibri"/>
        <family val="2"/>
      </rPr>
      <t xml:space="preserve">1. Evidence-based knowledge products and toolkits that encompass FDPs and HCs needs and local context are available, and/or adopted by national partners.
2. Awareness raised around refugees and host communities issues.
3. Better understanding of refugees socio-economic characteristics as well as potential market-led interventions in refugees’ and host communities’ context (KM&amp;S).
</t>
    </r>
    <r>
      <rPr>
        <b/>
        <sz val="10"/>
        <color rgb="FF000000"/>
        <rFont val="Calibri"/>
        <family val="2"/>
      </rPr>
      <t xml:space="preserve">Relevant Indicator (s): </t>
    </r>
    <r>
      <rPr>
        <sz val="10"/>
        <color rgb="FF000000"/>
        <rFont val="Calibri"/>
        <family val="2"/>
      </rPr>
      <t xml:space="preserve">6h and 6j
</t>
    </r>
    <r>
      <rPr>
        <b/>
        <sz val="10"/>
        <color rgb="FF000000"/>
        <rFont val="Calibri"/>
        <family val="2"/>
      </rPr>
      <t xml:space="preserve">Key Activities:
</t>
    </r>
    <r>
      <rPr>
        <sz val="10"/>
        <color rgb="FF000000"/>
        <rFont val="Calibri"/>
        <family val="2"/>
      </rPr>
      <t>1. Produce studies to strengthen the programme response. 
2. Public events and policy-level roundtables to advocate for refugees issues (studies' findings and recommendations).
3. Awareness raising events around refugees and host communities issues.
4. Regular socio-economic skills assessments.</t>
    </r>
  </si>
  <si>
    <t>ILO, and UNHCR</t>
  </si>
  <si>
    <t>Governments and National partners as well as FDPs and HCs</t>
  </si>
  <si>
    <t>Possibly CAPMAS</t>
  </si>
  <si>
    <t>Cross-pillar</t>
  </si>
  <si>
    <t>Analytical Activities on Spillover Effects of the Sudan Crisis and Inform Dialogue with Partners on Policy options</t>
  </si>
  <si>
    <r>
      <rPr>
        <b/>
        <sz val="10"/>
        <color rgb="FF000000"/>
        <rFont val="Calibri"/>
        <family val="2"/>
      </rPr>
      <t>Description:</t>
    </r>
    <r>
      <rPr>
        <sz val="10"/>
        <color rgb="FF000000"/>
        <rFont val="Calibri"/>
        <family val="2"/>
      </rPr>
      <t xml:space="preserve"> Bank-executed work in Egypt will allow to expand ongoing analytical activities on spillover effects of the Sudan crisis (e.g., socio-economic and employment impacts on Egyptian households, coping behaviors, perceptions etc.) and inform dialogue with international and government partners on policy options that are relevant to the Bank engagement (e.g., inclusive social services). The groundwork for a potential Bank investment supporting refugees and host communities would be facilitated, if requested by the government. Once the scope of work is defined, this activity or set of activities might be merged with other lines and become aligned/collective. 
</t>
    </r>
    <r>
      <rPr>
        <b/>
        <sz val="10"/>
        <color rgb="FF000000"/>
        <rFont val="Calibri"/>
        <family val="2"/>
      </rPr>
      <t xml:space="preserve">Output: 
</t>
    </r>
    <r>
      <rPr>
        <sz val="10"/>
        <color rgb="FF000000"/>
        <rFont val="Calibri"/>
        <family val="2"/>
      </rPr>
      <t xml:space="preserve">1. Understanding the spillover effects of the Sudan crisis 
2. Informed policy dialogue with international and government partners relevant to the Bank's engagement 
</t>
    </r>
    <r>
      <rPr>
        <b/>
        <sz val="10"/>
        <color rgb="FF000000"/>
        <rFont val="Calibri"/>
        <family val="2"/>
      </rPr>
      <t xml:space="preserve">Relevant Indicators: </t>
    </r>
    <r>
      <rPr>
        <sz val="10"/>
        <color rgb="FF000000"/>
        <rFont val="Calibri"/>
        <family val="2"/>
      </rPr>
      <t xml:space="preserve">TBD
</t>
    </r>
    <r>
      <rPr>
        <b/>
        <sz val="10"/>
        <color rgb="FF000000"/>
        <rFont val="Calibri"/>
        <family val="2"/>
      </rPr>
      <t>Key Activities:</t>
    </r>
    <r>
      <rPr>
        <sz val="10"/>
        <color rgb="FF000000"/>
        <rFont val="Calibri"/>
        <family val="2"/>
      </rPr>
      <t xml:space="preserve"> TBD</t>
    </r>
    <r>
      <rPr>
        <b/>
        <sz val="10"/>
        <color rgb="FF000000"/>
        <rFont val="Calibri"/>
        <family val="2"/>
      </rPr>
      <t xml:space="preserve"> </t>
    </r>
  </si>
  <si>
    <t>WB</t>
  </si>
  <si>
    <t>Egypt</t>
  </si>
  <si>
    <t>TBD</t>
  </si>
  <si>
    <t>Referral mechanism between partners and programmes</t>
  </si>
  <si>
    <r>
      <rPr>
        <b/>
        <sz val="10"/>
        <color rgb="FF000000"/>
        <rFont val="Calibri"/>
        <family val="2"/>
      </rPr>
      <t xml:space="preserve">Description:  </t>
    </r>
    <r>
      <rPr>
        <sz val="10"/>
        <color rgb="FF000000"/>
        <rFont val="Calibri"/>
        <family val="2"/>
      </rPr>
      <t xml:space="preserve">Ensure referrals across PROSPECTS partners and beyond for economic inclusion purposes.  
</t>
    </r>
    <r>
      <rPr>
        <b/>
        <sz val="10"/>
        <color rgb="FF000000"/>
        <rFont val="Calibri"/>
        <family val="2"/>
      </rPr>
      <t xml:space="preserve">Output: </t>
    </r>
    <r>
      <rPr>
        <sz val="10"/>
        <color rgb="FF000000"/>
        <rFont val="Calibri"/>
        <family val="2"/>
      </rPr>
      <t xml:space="preserve">Refugees and PROSPECTS beneficiaries benefit from PROSPECTS initiatives across organisations and initiatives (UNHCR). 
</t>
    </r>
    <r>
      <rPr>
        <b/>
        <sz val="10"/>
        <color rgb="FF000000"/>
        <rFont val="Calibri"/>
        <family val="2"/>
      </rPr>
      <t xml:space="preserve">Relevant indicator(s): </t>
    </r>
    <r>
      <rPr>
        <sz val="10"/>
        <color rgb="FF000000"/>
        <rFont val="Calibri"/>
        <family val="2"/>
      </rPr>
      <t xml:space="preserve">6f and 6g
</t>
    </r>
    <r>
      <rPr>
        <b/>
        <sz val="10"/>
        <color rgb="FF000000"/>
        <rFont val="Calibri"/>
        <family val="2"/>
      </rPr>
      <t xml:space="preserve">Key activities:
</t>
    </r>
    <r>
      <rPr>
        <sz val="10"/>
        <color rgb="FF000000"/>
        <rFont val="Calibri"/>
        <family val="2"/>
      </rPr>
      <t xml:space="preserve">1.  Set up a simplified referral mechanism for beneficiaries of PROSPECTS employment interventions with the participation of all partners involved. 
2. Identify ways for refugees to directly manage their profile and share it with certified partners beyond PROSPECTS.   </t>
    </r>
  </si>
  <si>
    <t>UNHCR, UNICEF, IFC, and ILO</t>
  </si>
  <si>
    <t>PROPSECTS implementing partners</t>
  </si>
  <si>
    <t>Total MACP activity costs USD</t>
  </si>
  <si>
    <t>Organization</t>
  </si>
  <si>
    <t>Total  (2024-2027)</t>
  </si>
  <si>
    <t>Total OF activity costs USD</t>
  </si>
  <si>
    <r>
      <t>Total </t>
    </r>
    <r>
      <rPr>
        <sz val="10"/>
        <color rgb="FF000000"/>
        <rFont val="Calibri"/>
        <family val="2"/>
      </rPr>
      <t> </t>
    </r>
    <r>
      <rPr>
        <b/>
        <sz val="10"/>
        <color rgb="FF000000"/>
        <rFont val="Calibri"/>
        <family val="2"/>
      </rPr>
      <t>(2024-2027)</t>
    </r>
  </si>
  <si>
    <t>Policy Priorities</t>
  </si>
  <si>
    <t>Key challenges</t>
  </si>
  <si>
    <t>Key milestones</t>
  </si>
  <si>
    <t>Key stakeholders</t>
  </si>
  <si>
    <t>Support through programming</t>
  </si>
  <si>
    <t>Identify and pursue the adoption of temporary and long term solutions to the delays in registration of FDPs</t>
  </si>
  <si>
    <t xml:space="preserve">• Also, GoE has not given approval for UNHCR to register in Upper Egypt (Aswan), despite various levels of advocacy.  Therefore, with UNHCR registration centers are in Greater Cairo and Alexandria, this forces refugees to undertake long, sometimes unsafe, journeys to complete registration, further complicating access.                                                                                                                                                                                                               • From July 2024, the GoE changed its immigration policy regarding Syrians, reducing tourist visas from 6 to 3-months without the possibility of renewal in-country.  This forces Syrians to exit and re-enter if the seek to continue staying in Egypt.  From before July to the present, there has been an 8-fold increase in number of Syrians requesting re-activation of registration files, (average of 7 requests per week to 55 requests per week since July), with UNHCR reopening registration of Syrians on a limited scale, prioritizing based on vulnerabilities                                                                                                                                                                                               '• UNHCR registration remains a vital protection tool with capacities stretched given the demand and services limited to Greater Cairo and Alexandria.  The registration process for refugees and asylum seekers has extended to 7 months for the average wait time, while fast-tracking continue to effectively support those most vulnerable with emergency registration on the same day and others supported within one week to two months, depending on their situation.                                                                                                                                                                                                          • A very concerning challenge is related to the over 865 days wait-time (as of 04 December 2024), to obtain asylum-based residence through the GoE Immigration.  And this has impacted UNHCR-registered refugees and asylum seekers, due to the 30 June GoE Instruction that stipulates only foreigners with valid residency are able to access public services.  Additionally, in the fourth quarter of 2024, residency violations has been the number one ground for arrest, which has significantly impacted UNHCR-registered individuals.                                                                  • With the legislative advancement of the impending Asylum Law in October and November 2024, there will be the entry into force of the Law, with the development of Executive Regulations and bylaws, with an expected transition of Registration and Refugee Status Determination (RSD) responsibilities from UNHCR to the GoE.                                                                                                                                                                                                                                                                                            </t>
  </si>
  <si>
    <t xml:space="preserve">- Advocacy ongoing with MOE for a waiver of valid residency permit and allow children to be enrolled in schools pending residency issuing.           '- With approval from the GoE, UNHCR launched its online tool, UNHCR Registration Appointment Tool (U-RAT) on 12 August 2023, with 25,000 individual having received their appointments online, as of 28 November.                                                     The GoE's House of Representatives approved the draft asylum law on 19 November 2024, for which the signing by the President and its publication in the Official Gazette are the next steps expected in the near future.  (A draft version was put online by the media on 19 November.)                 </t>
  </si>
  <si>
    <t xml:space="preserve">Ministry of Education.
Ministry of Foreign Affairs.
Ministry of Social Solidarity.
National Council for Childhood and Motherhood.
Central Agency for Public Mobilization and Statistics
Ministry of Youth and Sports.                    - Civil Society </t>
  </si>
  <si>
    <r>
      <rPr>
        <b/>
        <sz val="10"/>
        <rFont val="Calibri"/>
        <family val="2"/>
      </rPr>
      <t>Access to Asylum</t>
    </r>
    <r>
      <rPr>
        <sz val="10"/>
        <rFont val="Calibri"/>
        <family val="2"/>
      </rPr>
      <t xml:space="preserve">: With ongoing GoE advocacy on extending registration services to Upper Egypt, UNHR continues with the U-RAT with plans to expand use of the tool and is preparing for the launching the Egypt Refuee Interagency Contact Center (ERICC).                                                                                                                                                                                                                                          </t>
    </r>
    <r>
      <rPr>
        <b/>
        <sz val="10"/>
        <rFont val="Calibri"/>
        <family val="2"/>
      </rPr>
      <t>Access to asylum-based residency</t>
    </r>
    <r>
      <rPr>
        <sz val="10"/>
        <rFont val="Calibri"/>
        <family val="2"/>
      </rPr>
      <t xml:space="preserve">: Advoacy with GoE includes proposing three different ways to improve refugees and asylum seekers' access-- through                                                                                                                                                                                                                                                                                             </t>
    </r>
    <r>
      <rPr>
        <b/>
        <sz val="10"/>
        <rFont val="Calibri"/>
        <family val="2"/>
      </rPr>
      <t>1</t>
    </r>
    <r>
      <rPr>
        <sz val="10"/>
        <rFont val="Calibri"/>
        <family val="2"/>
      </rPr>
      <t xml:space="preserve">) Digitalizing and decentralizing residency registration to streamline access, potentially reducing travel requirements and speeding up documentation processes. This approach would help refugees complete registration processes closer to their locations and improve access to essential services.
</t>
    </r>
    <r>
      <rPr>
        <b/>
        <sz val="10"/>
        <rFont val="Calibri"/>
        <family val="2"/>
      </rPr>
      <t>2)</t>
    </r>
    <r>
      <rPr>
        <sz val="10"/>
        <rFont val="Calibri"/>
        <family val="2"/>
      </rPr>
      <t xml:space="preserve"> Extend the validity of the asylum-based residency period from 6 months to 12 months, which would lessen the load on the GoE Immigration Authority, and also provide refugees and asylum seekers greater opportunities to improve resilience-- to open bank accounts Temporary waivers for residency documentation to enroll in services to help refugees access critical services (helath, education CP, etc) while waiting for full documentation. This includes allowing proof of a residency appointment or UNHCR card as interim documentation.                                                                                                                                                                </t>
    </r>
    <r>
      <rPr>
        <b/>
        <sz val="10"/>
        <rFont val="Calibri"/>
        <family val="2"/>
      </rPr>
      <t>3</t>
    </r>
    <r>
      <rPr>
        <sz val="10"/>
        <rFont val="Calibri"/>
        <family val="2"/>
      </rPr>
      <t xml:space="preserve">) Temporary waivers for residency documentation to enroll in services to help refugees access critical services (helath, education CP, etc) while waiting for full documentation. This includes allowing proof of a residency appointment or UNHCR card as interim documentation.                                                                                                                  </t>
    </r>
    <r>
      <rPr>
        <b/>
        <sz val="10"/>
        <rFont val="Calibri"/>
        <family val="2"/>
      </rPr>
      <t>Asylum Law &amp; UNHCR-GoE Transition regarding Registration, Documentation and RSD</t>
    </r>
    <r>
      <rPr>
        <sz val="10"/>
        <rFont val="Calibri"/>
        <family val="2"/>
      </rPr>
      <t xml:space="preserve">: </t>
    </r>
    <r>
      <rPr>
        <b/>
        <sz val="10"/>
        <rFont val="Calibri"/>
        <family val="2"/>
      </rPr>
      <t>1</t>
    </r>
    <r>
      <rPr>
        <sz val="10"/>
        <rFont val="Calibri"/>
        <family val="2"/>
      </rPr>
      <t xml:space="preserve">) Ongoing advocacy by UNHCR and stakeholders with GoE to ensure that the law is in line with international and regional norms and standards. </t>
    </r>
    <r>
      <rPr>
        <b/>
        <sz val="10"/>
        <rFont val="Calibri"/>
        <family val="2"/>
      </rPr>
      <t>2</t>
    </r>
    <r>
      <rPr>
        <sz val="10"/>
        <rFont val="Calibri"/>
        <family val="2"/>
      </rPr>
      <t xml:space="preserve">) UNHCR has developed an outline for the GoE, to ensure a smooth transition, highlighting the needs for a roadmap for the GoE's assumption of responsibility of those delegated to UNHCR as per the 1954 Memorandum of Understanding. To that end, UNHCR recommends the GoE plan for a gradual, multi-year-phased transition, that is based on international and regional norms and standards, as well as holistic, sustainable from the outset, and state-owned. </t>
    </r>
    <r>
      <rPr>
        <b/>
        <sz val="10"/>
        <rFont val="Calibri"/>
        <family val="2"/>
      </rPr>
      <t>3</t>
    </r>
    <r>
      <rPr>
        <sz val="10"/>
        <rFont val="Calibri"/>
        <family val="2"/>
      </rPr>
      <t xml:space="preserve">) Ensure that attention to the Asylum Law is multi-sectoral and is relevant for all aspects of the PROSPECTS programme-- with coordination being undertaken by UNHCR through the Refugee Coordination Model and the UNCT, as well as incorporated within the JPMR.                                                                                        
</t>
    </r>
  </si>
  <si>
    <t>Tackle underlying barriers constraining access to education, namely: Residency and capacity limitations</t>
  </si>
  <si>
    <r>
      <t xml:space="preserve">•	</t>
    </r>
    <r>
      <rPr>
        <b/>
        <sz val="10"/>
        <color theme="1"/>
        <rFont val="Calibri"/>
        <family val="2"/>
        <scheme val="minor"/>
      </rPr>
      <t>Refugee children face high barriers in accessing formal education</t>
    </r>
    <r>
      <rPr>
        <sz val="10"/>
        <color theme="1"/>
        <rFont val="Calibri"/>
        <family val="2"/>
        <scheme val="minor"/>
      </rPr>
      <t xml:space="preserve">. Residency documentation is often required for enrollment, and lengthy delays in registration impact children’s school access.
•	</t>
    </r>
    <r>
      <rPr>
        <b/>
        <sz val="10"/>
        <color theme="1"/>
        <rFont val="Calibri"/>
        <family val="2"/>
        <scheme val="minor"/>
      </rPr>
      <t>The National Education System's Capacity has constraints</t>
    </r>
    <r>
      <rPr>
        <sz val="10"/>
        <color theme="1"/>
        <rFont val="Calibri"/>
        <family val="2"/>
        <scheme val="minor"/>
      </rPr>
      <t>, such as overcrowded public schools prioritizing nationals, result in limited educational options for refugees, particularly in areas with high refugee populations like Aswan and Cairo.</t>
    </r>
  </si>
  <si>
    <t xml:space="preserve">advocate with MOE for a waiver of valid residency permit and allow children to be enrolled in schools pending residency issuing. - In the interum, establish community kearning spaces in regsitered NGOs to provide education and learning for children facing delays with residency permit issueance.                                                                                 - Design and implement with MoE and Learning spaces a meaningful capacity building program to overcome the overcrowdedness in areas with high density of refugee families. </t>
  </si>
  <si>
    <t xml:space="preserve">Ministry of Education.
Ministry of Foreign Affairs.
Ministry of Social Solidarity.
National Council for Childhood and Motherhood.
Central Agency for Public Mobilization and Statistics
Ministry of Youth and Sports.                    </t>
  </si>
  <si>
    <r>
      <rPr>
        <b/>
        <sz val="10"/>
        <color theme="1"/>
        <rFont val="Calibri"/>
        <family val="2"/>
        <scheme val="minor"/>
      </rPr>
      <t>(</t>
    </r>
    <r>
      <rPr>
        <b/>
        <i/>
        <sz val="10"/>
        <color theme="1"/>
        <rFont val="Calibri"/>
        <family val="2"/>
        <scheme val="minor"/>
      </rPr>
      <t>Related to the above, the challenges related to asylum-based residency.</t>
    </r>
    <r>
      <rPr>
        <b/>
        <sz val="10"/>
        <color theme="1"/>
        <rFont val="Calibri"/>
        <family val="2"/>
        <scheme val="minor"/>
      </rPr>
      <t>)                                                                                                                                                                                                                                             Temporary waivers for residency cocumentation</t>
    </r>
    <r>
      <rPr>
        <sz val="10"/>
        <color theme="1"/>
        <rFont val="Calibri"/>
        <family val="2"/>
        <scheme val="minor"/>
      </rPr>
      <t xml:space="preserve">: To address immediate enrollment challenges, temporary waivers of residency documentation allow children to use proof of residency appointments or their UNHCR card to enroll in schools while waiting for full residency documentation.                                                                                                                                                                                                                                                      </t>
    </r>
    <r>
      <rPr>
        <b/>
        <sz val="10"/>
        <color theme="1"/>
        <rFont val="Calibri"/>
        <family val="2"/>
        <scheme val="minor"/>
      </rPr>
      <t>Aligning Residency Duration with School Year</t>
    </r>
    <r>
      <rPr>
        <sz val="10"/>
        <color theme="1"/>
        <rFont val="Calibri"/>
        <family val="2"/>
        <scheme val="minor"/>
      </rPr>
      <t xml:space="preserve">: Aligning the validity period of residency permits with the school year can help children remain in education consistently without being interrupted by documentation renewals.
</t>
    </r>
    <r>
      <rPr>
        <b/>
        <sz val="10"/>
        <color theme="1"/>
        <rFont val="Calibri"/>
        <family val="2"/>
        <scheme val="minor"/>
      </rPr>
      <t>System strengthening to increase capacity</t>
    </r>
    <r>
      <rPr>
        <sz val="10"/>
        <color theme="1"/>
        <rFont val="Calibri"/>
        <family val="2"/>
        <scheme val="minor"/>
      </rPr>
      <t xml:space="preserve">: Building additional classrooms in public schools, particularly in high-demand areas like Aswan and Cairo to alleviate overcrowding. This approach aligns with the government’s direction to expand national systems rather than creating parallel education systems for refugees.
</t>
    </r>
    <r>
      <rPr>
        <b/>
        <sz val="10"/>
        <color theme="1"/>
        <rFont val="Calibri"/>
        <family val="2"/>
        <scheme val="minor"/>
      </rPr>
      <t>Advocacy and provision of information in Refugee Communities</t>
    </r>
    <r>
      <rPr>
        <sz val="10"/>
        <color theme="1"/>
        <rFont val="Calibri"/>
        <family val="2"/>
        <scheme val="minor"/>
      </rPr>
      <t>: Raise awareness about access to services to help families understand their rights to education and navigate enrollment processes despite documentation delays.</t>
    </r>
  </si>
  <si>
    <t>Address legal and regulatory constraints on employment and business registration</t>
  </si>
  <si>
    <r>
      <t xml:space="preserve">•	</t>
    </r>
    <r>
      <rPr>
        <b/>
        <sz val="10"/>
        <rFont val="Calibri"/>
        <family val="2"/>
        <scheme val="minor"/>
      </rPr>
      <t>Refugees face severe restrictions in accessing formal employment</t>
    </r>
    <r>
      <rPr>
        <sz val="10"/>
        <rFont val="Calibri"/>
        <family val="2"/>
        <scheme val="minor"/>
      </rPr>
      <t xml:space="preserve">, as there is no clear legal framework allowing them to work. While some advocacy progress has been made with the Ministry of Labour, work permits and legal protections remain limited.
•	</t>
    </r>
    <r>
      <rPr>
        <b/>
        <sz val="10"/>
        <rFont val="Calibri"/>
        <family val="2"/>
        <scheme val="minor"/>
      </rPr>
      <t>Business registration for refugee-owned enterprises is hampered by bureaucratic and legal barriers</t>
    </r>
    <r>
      <rPr>
        <sz val="10"/>
        <rFont val="Calibri"/>
        <family val="2"/>
        <scheme val="minor"/>
      </rPr>
      <t>, relegating many refugee businesses to the informal sector. This leaves refugee entrepreneurs vulnerable to exploitation and restricts their access to formal financial services and business growth opportunities.</t>
    </r>
  </si>
  <si>
    <t>- Ministry of Labour
- NCCM.
- CAPMAS
- Ministry of Health.
- Ministry of Manpower.
- Ministry of Finance
- Ministry of Planning and economic development
- Development partners &amp; IFIs</t>
  </si>
  <si>
    <r>
      <rPr>
        <b/>
        <sz val="10"/>
        <rFont val="Calibri"/>
        <family val="2"/>
        <scheme val="minor"/>
      </rPr>
      <t>Advocacy for simplified business licensing and incentives:</t>
    </r>
    <r>
      <rPr>
        <sz val="10"/>
        <rFont val="Calibri"/>
        <family val="2"/>
        <scheme val="minor"/>
      </rPr>
      <t xml:space="preserve"> To ease access to formal employment and enterprise, advocacy efforts to simplify business licensing processes and create incentives for the formalization of refugee-owned businesses. 
</t>
    </r>
    <r>
      <rPr>
        <b/>
        <sz val="10"/>
        <rFont val="Calibri"/>
        <family val="2"/>
        <scheme val="minor"/>
      </rPr>
      <t xml:space="preserve">Engagement with Financial Institutions and Private Sector: </t>
    </r>
    <r>
      <rPr>
        <sz val="10"/>
        <rFont val="Calibri"/>
        <family val="2"/>
        <scheme val="minor"/>
      </rPr>
      <t xml:space="preserve">Collaborative efforts to address financial regulatory challenges that affect refugees' access to formal banking and financial services. This includes exploring partnerships with financial institutions, like Western Union and the post office, to model inclusive financial practices for refugees.
</t>
    </r>
    <r>
      <rPr>
        <b/>
        <sz val="10"/>
        <rFont val="Calibri"/>
        <family val="2"/>
        <scheme val="minor"/>
      </rPr>
      <t>Evidence-based advocacy for employment Inclusion</t>
    </r>
    <r>
      <rPr>
        <sz val="10"/>
        <rFont val="Calibri"/>
        <family val="2"/>
        <scheme val="minor"/>
      </rPr>
      <t>: Evidence-based advocacy with the Ministry of Labour on refugees’ inclusion in the National Employment Strategy. This includes workshops and initiatives to raise awareness and build capacity for refugee employment among policymakers and private sector.</t>
    </r>
  </si>
  <si>
    <t>Increase the extent to which the national social protection schemes are inclusive for FDPs (T&amp;K and UHI).</t>
  </si>
  <si>
    <r>
      <t xml:space="preserve">•	</t>
    </r>
    <r>
      <rPr>
        <b/>
        <sz val="10"/>
        <color rgb="FF000000"/>
        <rFont val="Calibri"/>
        <family val="2"/>
      </rPr>
      <t>Social protection programs in Egypt are not currently designed to include refugees</t>
    </r>
    <r>
      <rPr>
        <sz val="10"/>
        <color rgb="FF000000"/>
        <rFont val="Calibri"/>
        <family val="2"/>
      </rPr>
      <t xml:space="preserve">, limiting their access to health, social welfare, and financial support services. Even though discussions on inclusive social protection have started, the administrative, legal, and policy framework has not yet been adapted to accommodate FDPs.
•	</t>
    </r>
    <r>
      <rPr>
        <b/>
        <sz val="10"/>
        <color rgb="FF000000"/>
        <rFont val="Calibri"/>
        <family val="2"/>
      </rPr>
      <t>This exclusion makes refugees particularly vulnerable to economic instability</t>
    </r>
    <r>
      <rPr>
        <sz val="10"/>
        <color rgb="FF000000"/>
        <rFont val="Calibri"/>
        <family val="2"/>
      </rPr>
      <t xml:space="preserve"> and restricts their resilience in times of crisis.</t>
    </r>
  </si>
  <si>
    <t>- Ministry of Foreign Affairs.
- Ministry of Social Solidarity.
- NCCM.
- CAPMAS
- Ministry of Health.
- Ministry of Manpower.
- Ministry of Finance
- Ministry of Planning and economic development
- Development partners &amp; IFIs</t>
  </si>
  <si>
    <r>
      <rPr>
        <b/>
        <sz val="10"/>
        <color rgb="FF000000"/>
        <rFont val="Calibri"/>
        <family val="2"/>
        <scheme val="minor"/>
      </rPr>
      <t xml:space="preserve">Joint, evidence-based advocacy to incorporate refugees into Egypt's social protection system. </t>
    </r>
    <r>
      <rPr>
        <sz val="10"/>
        <color rgb="FF000000"/>
        <rFont val="Calibri"/>
        <family val="2"/>
        <scheme val="minor"/>
      </rPr>
      <t xml:space="preserve">This includes engaging  decision-makers in discussions around expanding health, welfare, and financial services to accommodate refugees.
</t>
    </r>
    <r>
      <rPr>
        <b/>
        <sz val="10"/>
        <color rgb="FF000000"/>
        <rFont val="Calibri"/>
        <family val="2"/>
        <scheme val="minor"/>
      </rPr>
      <t xml:space="preserve">Pilot Inclusion of Refugees in Universal Health Insurance (UHI):  </t>
    </r>
    <r>
      <rPr>
        <sz val="10"/>
        <color rgb="FF000000"/>
        <rFont val="Calibri"/>
        <family val="2"/>
        <scheme val="minor"/>
      </rPr>
      <t xml:space="preserve">An agreement for a pilot program in Ismailia aims to include refugees in Egypt’s UHI system. This pilot can set a precedent for broader inclusion.
</t>
    </r>
    <r>
      <rPr>
        <b/>
        <sz val="10"/>
        <color rgb="FF000000"/>
        <rFont val="Calibri"/>
        <family val="2"/>
        <scheme val="minor"/>
      </rPr>
      <t>Engage financial institutions to adapt their services for refugees</t>
    </r>
    <r>
      <rPr>
        <sz val="10"/>
        <color rgb="FF000000"/>
        <rFont val="Calibri"/>
        <family val="2"/>
        <scheme val="minor"/>
      </rPr>
      <t xml:space="preserve">, to address the gap in financial support services by offering inclusive banking and credit options.
</t>
    </r>
    <r>
      <rPr>
        <b/>
        <sz val="10"/>
        <color rgb="FF000000"/>
        <rFont val="Calibri"/>
        <family val="2"/>
        <scheme val="minor"/>
      </rPr>
      <t>Capacity-building efforts target government and NGO staff to equip them with best practices for integrating refugees into social services t</t>
    </r>
    <r>
      <rPr>
        <sz val="10"/>
        <color rgb="FF000000"/>
        <rFont val="Calibri"/>
        <family val="2"/>
        <scheme val="minor"/>
      </rPr>
      <t>o develop institutional readiness for more inclusive policies and effective service provision.</t>
    </r>
  </si>
  <si>
    <t>Improved access to public education for FDP children living in Egypt regardless of nationality or income.</t>
  </si>
  <si>
    <t>- Limited integration of FDPs in public schools due to:
* Egypt's reservation on the 1951 Convention relating to refugees' access to public services, including education. Only refugees from Syria, Sudan, South Sudan and Yemen are allowed access to public schools based on certain exceptions granted by the Minister of Education and annually renewed.
* High density of classrooms in public schools that pushes many, particularly Syrians, to enroll in public schools for examination/certification, leading to them attending half the week in public schools and the other half in a Syrian learning centers teaching the Egyptian curriculum.
* The vast majority of Sudanese and other Sub-Saharan refugee children register in the Sudanese community learning centers with Sudanese curriclum, which however are not regulated, in addition to lacking some of the basic standards for education institutes.
* All education is fee-paying, making it unaffordable to many. While public schools are charging a minimal fee equal to nationals, for a large familiy it is still a huge challenge to find this amount to enroll all of their children in schools.
- Physical school environment of community learning centers needs improvement and public schools require more work in the area of social cohesion and peacful coexistence in addition to space to practice sports and deliver extracurrcular  activities.                                                                                     
- Limited access to learning opportunities and poor learning outcomes hinder FDPs' enrolment and retention in formal and non-formal education.  High density of students in public schools affect learning outcomes and the overall quality of education.
- Integration of FDPs in non-formal learning and skilling is still limited.
- Lack of transferrable, digital literacy and marketing skills to support refugees' employability and entrepreneurship.
- The digital divide hampers FDPs' access to information, learning, and employment opportunities.</t>
  </si>
  <si>
    <t>- Access to public education for all refugees and asylum-seeker children living in Egypt regardless of nationality or income improved.
- A free alternative community-based education model that hosts both FDPs and HCs developed and tested.
- Updated curricula to foster inclusion.                                                                                               
- Youth centres converted into community centre models (CCM) for inclusive participation of FDPs/ HC adolescents and youth with focus on youth engagement, skilling and improved services.
- Protection standards in the non-formal community learning centres improved.
- Public schools are better equipped to increase absorption capacity and enroll more refugee children into the more sustainable public school system.
- Support to children with disability and unaccompanied and separated children expanded to enable them to enroll in schools that have the model of education and care suitable for their needs.
- EVIS packaged is integrated in the MoETE extra-curricula</t>
  </si>
  <si>
    <t>- Build the capacity of teachers to integrate refugees in their classrooms.
- Improve the physical environment. Consider mobile classrooms and improve access to home-based learning.
- Improve access to blended online/offline learning modalities.
- Develop and implement standards for community schools.
- Establish free of charge learning spaces.  
- Continue the education cash grants, but consider a phasing out approach.
- Include school safeguarding in the teacher training package.              
-Community centre model to attract public/private partnerships for self-sustainability and to introduce innovative programs related to skills, entrepreneurship and digital leading to employment opportunities.
- Support MoYS in developing updated training skills curricula including on entrepreneurial, digital skills, green skills, language, etc.
- Build institutional capacities and develop a cadre of skills and career guidance from MoYS trainers.
- Support private sector apprenticeships/internships through career guiding services to attract older adolescents and youth.</t>
  </si>
  <si>
    <t>Enhanced opportunities for FDPs to access the labour market and improve their livelihoods</t>
  </si>
  <si>
    <t>- Regulatory challenges in Labour market inclusion and limited access to formal employment.
- limited jobs availability in the national context which leads to restricted livelihood opportunities for refugees and vulnerable migrants and risk of exploitation. 
- Digital literacy skills, marketing skills, employability, entrepreneurship, and social innovation skills. 
- Many of the FDPs not engaging in the activities offered by MoYS youth centres, primarily due to insufficient awareness and lack of positive incentives.</t>
  </si>
  <si>
    <t>- Refugees are increasingly included in the Egypt National Employment Strategy through high level and technical level advocacy with MOL.
- Policy changes to improve Labour market inclusion de jure and de facto to ensure access to opportunity and reduce exploitation.
- The new refugees' law done by the Government provides increased clarity on refugees access to the labour market.</t>
  </si>
  <si>
    <t xml:space="preserve">Ministry of Foreign Affairs
Ministry of Education
Ministry of Labour
</t>
  </si>
  <si>
    <t xml:space="preserve">- Evidence-based advocacy efforts for policy changes for employment and financial inclusion of refugees with relevant actors, based on socio-economic data collected and policy analysis conducted.
- Development of market-relevant skills based potentially relevant areas of work in line with refugees' expertise and background.
- Facilitate job matching opportunities to ensure refugees can access decent jobs and work with dignity contributing to the Egyptian economic labour market.
- Financial education and awareness to allow refugees to better navigate economic and financial opportunities and challenges and better face the challenges linked to the current economic crisis.
- Strengthen entrepreneurship support initiatives for refugees to successfully access self-employment opportunities, overcome economic challenges and risks and participate to the market in competition and complementarity with the nationals. </t>
  </si>
  <si>
    <t>Foreign-Born Residents including the refugees gain improved access to finance</t>
  </si>
  <si>
    <t>- Lack of awareness among banks and financial institutions about refugee regulations.  
- limited access to finance for refugees and vulnerable migrants.
- Lack of interest among the FIs to access the risks of providing financial services to refugees and other foreign-born residents.                            
- Lack of appropriate financial products to attract refugees and foreign-born residents.</t>
  </si>
  <si>
    <t xml:space="preserve">- Collaboration with the Ministry of Foreign Affairs, Ministry of Education, Ministry of Labour, Ministry of Investments, Ministry of Finance, and Central Bank of Egypt to increase access to finance for refugees and vulnerable migrants.
- Enhanced awareness among banks and financial institutions and clarity in the policy framework for financial inclusion to avoid de facto restrictions towards refugees.
- Increased access to finance for refugees, vulnerable migrants, and other foreign-born residents. </t>
  </si>
  <si>
    <t>The Ministry of Foreign Affairs, Ministry of Labour, Ministry of Finance, Commercial Banks, MFIs, Central Bank of Egypt, Private companies, etc.</t>
  </si>
  <si>
    <t>- Policy Advocacy towards inclusion based on demographic and socio-economic data.
- Hands-on support to Banks, MFIs, and other Businesses to assess economic viability of refugees.
- Targeted technical assistance to improve opportunities for the refugees, other foreign-born residents, and vulnerable host communities.</t>
  </si>
  <si>
    <t>Increased protection space for FDPs</t>
  </si>
  <si>
    <t>*Administrative and bureaucratic hurdles to the recognition of documentation coupled with lenghty process to obtain residency and increased frequency requirement for permit renewal hinder the full enjoyment of rights.
*Increase in new arrivals from Sudan, coupled with more restrictive procedures for accessing territory, has contributed to the rise in detentions and deportations, including of children, and to an increase in dangerous onward movements.
*Sudan and Gaza emergencies have placed additional strains on the agencies' capacity to properly respond to the increased humanitarian needs caused by both crises.
*Egypt has limited capacity to adequately address child protection. 
*Authorities, governmental officials and law enforcement personnel have limited understanding of the difference between refugees and migrants.
*Discrimination based on intersection of grounds such as nationality, socioeconomic condition, race, gender hinders FDPs' access to public services.</t>
  </si>
  <si>
    <t>* Interagency advocacy strategy for increased access of FDPs to national services is finalized and implemented with relevant Government entities. This includes:
1.Drafts of the Child Law amendment, new alternative care Law, labour Law amendment, asylum Law and climate change NAP to include FDPs are finalized with inter-ministerial committees and submitted to parliament.
2.An Interagency advocacy paper for the Government to ease entry procedures for unaccompanied and separated children to the territory is submitted to MoFA and follow-up of its recommendations is conducted on a 6-month basis.
- Governmental counterparts have a better knowledge and understanding of forced displacement and the needs of FDPs, as well as on their legal status and consequent rights in the country.
- GoE is supportive of new modalities for FDPs' registration being implemented, like self-registration, and receptive to improve residency as well as access to territory criteria and procedures.</t>
  </si>
  <si>
    <t>- Ministry of Foreign Affairs.
- Ministry of Social Solidarity (MOSS).
- National Council for Childhood and Motherhood (NCCM).
- Central Agency for Public Mobilization and Statistics.
- Ministry of Youth and Sports.
- National Committee for Combatting and Preventing Trafficking in Person (NCCPIM&amp;TIP)
- Ministry of Education 
- FDPs and host communities</t>
  </si>
  <si>
    <t xml:space="preserve">- Operational clarity regarding international refugee law and the existing protection framework to support the protection of forcibly displaced populations in Egypt.
- Consolidated protection approach and recognition of the Centrality of Protection, which fully incorporates the Sudan Situation realities into a One-Refugee Protection &amp; Solutions Strategy.                                                                                                            
- Focus on access to territory and asylum for the continued New Arrivals and an improved refugee reception services.
- Undertake joint legal studies on both access and inclusion of refugees, to further consolidate strategies, work plans and advocacy. 
- Workshops and roundtables with different Ministries to increase understanding of refugee rights and to pave the way to foster FDPs inclusion into the national services.                                                                                            - United partnership/relationship with relevant GoE Ministries, to undertake protection actions and ensure a coherent unified advocacy approaches with the Government.
- Cohesive and clear international protection approach in the context of the Mixed Movement as a significant aspect of the operation.
</t>
  </si>
  <si>
    <t>Increased access to national social protection schemes for FDPs (T&amp;K and UHI).</t>
  </si>
  <si>
    <t xml:space="preserve"> - Legal and policy framework for national social protection programmes  are not inclusive to FDPs.
- Though the GoE recognizes equal treatment in access to non-contributory social security schemes for all, in practice,  domestic regulations prohibits the ability of FDPs to access social assistance benefits.
- Lack of comprehensive asylum law to govern the status, rights, and obligations of refugees and asylum seekers in the country. Instead, various ministerial and presidential decrees have been issued in an ad-hoc manner. 
-  Universal Health Insurance (UHI) does not formally recognize the FDP caseload or provide for them.
- Child Law by-laws do not explicitly recognize and include FDPs.
- Labour laws do not explicitly include FDPs and definition of worst forms of Child Labour needs updating.</t>
  </si>
  <si>
    <t xml:space="preserve">The national legal framework review allows to identify the key areas that require revisions. 
Partners agree with the Government on the key design features of an inclusive SP system. 
The administrative, legal and policy framework on social protection systems is revised to be more inclusive for FDP. </t>
  </si>
  <si>
    <t>- Ministry of Foreign Affairs.
- Ministry of Social Solidarity.
- NCCM.
- Central Agency for Public Mobilization and Statistics.
- Ministry of Health.
- Ministry of Manpower.
- Ministry of Finance
- Ministry of Planning and economic development
- Development partners and IFIs</t>
  </si>
  <si>
    <t>- Review of national social assistance programmes legal framework to identify where it could be amended.- Review of the social protection laws/strategy to ensure references to FDPs accessing social protection
- Provide UHI financing tools/mechanisms to cover the FDP contributions.
- Advocacy on the child law and by-laws, in addition to technical support to make amendments to the by-laws.
- Conduct a study to highlight the benefits of integrating FDPs into national systems focused on specific policy areas.
- providing technical support for develop the design features of an inclusive system
-  Develop a financing tool to inform long-term and expansion of the inclusion social assistance
- Capacity building and programming support focused on programme implementation and frameworks.                                                                                             
 - Conduct a series of policy discussion on inclusive social protection systems, focusing on contributory and non-contributory to address access issues
- In-depth review of the national social protection system.</t>
  </si>
  <si>
    <t>FORMULA</t>
  </si>
  <si>
    <t>DATA</t>
  </si>
  <si>
    <t>Milestones</t>
  </si>
  <si>
    <t>2.1 advocate with MOE for a waiver of valid residency permit and allow children to be enrolled in schools pending residency issuing.</t>
  </si>
  <si>
    <t xml:space="preserve">2.2 In the interum, establish community kearning spaces in regsitered NGOs to provide education and learning for children facing delays with residency permit issueance.         </t>
  </si>
  <si>
    <t xml:space="preserve">2.3 Design and implement with MoE and Learning spaces a meaningful capacity building program to overcome the overcrowdedness in areas with high density of refugee families. </t>
  </si>
  <si>
    <t>POLICY INFORMATION</t>
  </si>
  <si>
    <t>ASESSMENT</t>
  </si>
  <si>
    <t>CONTRIBUTION TO THE POLICY DEVELOPMENT</t>
  </si>
  <si>
    <t>Country Team Feedback on Policy Priorities</t>
  </si>
  <si>
    <t>Country Team Feedback on Milestones</t>
  </si>
  <si>
    <t>PILLAR</t>
  </si>
  <si>
    <t>RIGHT</t>
  </si>
  <si>
    <t>POLICY PRIORITIES (UNICEF Led)</t>
  </si>
  <si>
    <t>POLICY MILESTONES</t>
  </si>
  <si>
    <t>Link to Results Framework indicators</t>
  </si>
  <si>
    <t>Assessment (2024)</t>
  </si>
  <si>
    <t>Assessment (2025)</t>
  </si>
  <si>
    <t>Asessesment (2026)</t>
  </si>
  <si>
    <t>Asessesment (2027)</t>
  </si>
  <si>
    <t xml:space="preserve">Description of relevant contribution made </t>
  </si>
  <si>
    <t>Sources of Verification</t>
  </si>
  <si>
    <t>Phase II progress</t>
  </si>
  <si>
    <t xml:space="preserve">1. Needs and evidence </t>
  </si>
  <si>
    <t>2. Commitments</t>
  </si>
  <si>
    <t>3. Policy adoption/prevention</t>
  </si>
  <si>
    <t xml:space="preserve">4. Resourcing </t>
  </si>
  <si>
    <t xml:space="preserve">5. Implementation </t>
  </si>
  <si>
    <t>6. Coverage and use</t>
  </si>
  <si>
    <t>7. Monitoring and Evaluation</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</si>
  <si>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</si>
  <si>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</si>
  <si>
    <t>EDUCATION</t>
  </si>
  <si>
    <t>Access to national education system</t>
  </si>
  <si>
    <t>2. Tackle underlying barriers constraining access to education, namely: Residency and capacity limitations</t>
  </si>
  <si>
    <t>1c) Evidence on how PROSPECTS has contributed to a change in legal frameworks, policies and asylum system related to access for refugees to education and training systems</t>
  </si>
  <si>
    <t xml:space="preserve">1=No contribution to target </t>
  </si>
  <si>
    <t>2=Initiated contribution to target</t>
  </si>
  <si>
    <t>3=Approaches milestone target</t>
  </si>
  <si>
    <t>4=Achieved milestone target</t>
  </si>
  <si>
    <t>x</t>
  </si>
  <si>
    <t xml:space="preserve">2.2 In the interum, establish community learning spaces in regsitered NGOs to provide education and learning for children facing delays with residency permit issueance.         </t>
  </si>
  <si>
    <t>SOCIAL PROTECTION</t>
  </si>
  <si>
    <t>Inclusion of Refugee &amp; FDP in National Social Protection Systems</t>
  </si>
  <si>
    <t>4. Increase the extent to which the national social protection schemes are inclusive for FDPs (T&amp;K and UHI).</t>
  </si>
  <si>
    <t>NO MILESTONE INCLUDED IN POLICY MATRIX</t>
  </si>
  <si>
    <t>1. Contextual Risks</t>
  </si>
  <si>
    <t>Risks</t>
  </si>
  <si>
    <t>Impact on results</t>
  </si>
  <si>
    <t>Likelihood</t>
  </si>
  <si>
    <t>Mitigation measures</t>
  </si>
  <si>
    <t>Responsible partner to monitor and update risk assessment</t>
  </si>
  <si>
    <r>
      <rPr>
        <b/>
        <sz val="10"/>
        <color theme="1"/>
        <rFont val="Calibri"/>
        <family val="2"/>
        <scheme val="minor"/>
      </rPr>
      <t xml:space="preserve">Economic Instability from Ukraine Crisis: </t>
    </r>
    <r>
      <rPr>
        <sz val="10"/>
        <color theme="1"/>
        <rFont val="Calibri"/>
        <family val="2"/>
        <scheme val="minor"/>
      </rPr>
      <t>The interconnectedness of Egypt's economy with Russian and Ukrainian wheat markets poses a risk of increased inflation, impacting vulnerable FDPs, host communities, refugees, and migrants</t>
    </r>
  </si>
  <si>
    <t>High</t>
  </si>
  <si>
    <t>Average</t>
  </si>
  <si>
    <t xml:space="preserve"> - In collaboration with the GOE, assess regularly and monitor global and regional economic trends to anticipate downturns. 
- PROSPECTS will focus more on pillar II and income generation activities.
- Create vocational training and livelihood programs aimed at improving economic opportunities for both refugees and host communities. (In the current socio-economic context, it might not be enough to create vocational training and livelihood programs as without different labour policies and possibly family planning those might lead to further exploitations, due to the increasing offer of labour) </t>
  </si>
  <si>
    <t>All partners</t>
  </si>
  <si>
    <r>
      <rPr>
        <b/>
        <sz val="10"/>
        <color rgb="FF000000"/>
        <rFont val="Calibri"/>
        <family val="2"/>
        <scheme val="minor"/>
      </rPr>
      <t>Implications of the Israel/OPT conflict</t>
    </r>
    <r>
      <rPr>
        <sz val="10"/>
        <color rgb="FF000000"/>
        <rFont val="Calibri"/>
        <family val="2"/>
        <scheme val="minor"/>
      </rPr>
      <t>: The onset of a second war on Egypt’s borders carries with it specific risks related to its political, social and economic stability. Some of these include the potential to reignite conflict in the Sinai, to reenergize opposition forces critical of the government’s position, and encourage wider social unrest. The economy could also feel the impact with a possible knock-on effect in the important area of tourism.</t>
    </r>
  </si>
  <si>
    <t>- Closely monitor the evolution of the conflict and its geo-political impact. '- Make adjustments to the programme based on possible deterioration of the security situation and in case of social unrest. '- Ensure that the programming includes strong resilience components geared to absorbing possible future social and economic shocks and to include a focus on what it can offer Egypt as well as FDPs.</t>
  </si>
  <si>
    <r>
      <rPr>
        <b/>
        <sz val="10"/>
        <color theme="1"/>
        <rFont val="Calibri"/>
        <family val="2"/>
        <scheme val="minor"/>
      </rPr>
      <t xml:space="preserve">Rising Vulnerability due to Sudan Crisis: </t>
    </r>
    <r>
      <rPr>
        <sz val="10"/>
        <color theme="1"/>
        <rFont val="Calibri"/>
        <family val="2"/>
        <scheme val="minor"/>
      </rPr>
      <t>The recent instability in Sudan, coupled with displacement and influx of Sudanese refugees, may strain socio-economic opportunities for both the displaced and vulnerable host communities.</t>
    </r>
  </si>
  <si>
    <t>Likely</t>
  </si>
  <si>
    <t xml:space="preserve"> - Monitor the effect of the risk in collaboration with the GOE.
-  Implement community support programs that provide essential services and resources to both displaced Sudanese refugees and vulnerable host communities. This can include access to healthcare, education, and employment opportunities.
- Encourage integration initiatives that foster social cohesion between refugees and host communities. This can include cultural exchange programs and community-building activities.</t>
  </si>
  <si>
    <r>
      <rPr>
        <b/>
        <sz val="10"/>
        <color theme="1"/>
        <rFont val="Calibri"/>
        <family val="2"/>
        <scheme val="minor"/>
      </rPr>
      <t xml:space="preserve">Market Volatility: </t>
    </r>
    <r>
      <rPr>
        <sz val="10"/>
        <color theme="1"/>
        <rFont val="Calibri"/>
        <family val="2"/>
        <scheme val="minor"/>
      </rPr>
      <t>Economic pressures caused by external crises may hinder the success of programmes focused on enhancing socio-economic opportunities</t>
    </r>
  </si>
  <si>
    <t xml:space="preserve">Average </t>
  </si>
  <si>
    <t>-  Collaborate with local businesses and the private sector to identify opportunities for partnership and investment in socio-economic programs.</t>
  </si>
  <si>
    <r>
      <rPr>
        <b/>
        <sz val="10"/>
        <color theme="1"/>
        <rFont val="Calibri"/>
        <family val="2"/>
        <scheme val="minor"/>
      </rPr>
      <t xml:space="preserve">Cultural and linguistic Barriers: </t>
    </r>
    <r>
      <rPr>
        <sz val="10"/>
        <color theme="1"/>
        <rFont val="Calibri"/>
        <family val="2"/>
        <scheme val="minor"/>
      </rPr>
      <t>Cultural differences could lead to misunderstandings and hinder the integration of refugee and asylum-seeker children into the education system.</t>
    </r>
  </si>
  <si>
    <t>Low</t>
  </si>
  <si>
    <t>Unlikely</t>
  </si>
  <si>
    <t>- Provide cultural sensitivity training for teachers and school staff to help them understand and respect the diverse backgrounds of refugee and asylum-seeker children.
- Offer bilingual or multilingual education programs to bridge linguistic gaps and facilitate a smoother transition into the education system.
- When applicable, adapt the curriculum to be inclusive and sensitive to the cultural backgrounds of refugee and asylum-seeker children, incorporating diverse perspectives into the educational materials.</t>
  </si>
  <si>
    <r>
      <rPr>
        <b/>
        <sz val="10"/>
        <color theme="1"/>
        <rFont val="Calibri"/>
        <family val="2"/>
        <scheme val="minor"/>
      </rPr>
      <t xml:space="preserve">Policy Changes: </t>
    </r>
    <r>
      <rPr>
        <sz val="10"/>
        <color theme="1"/>
        <rFont val="Calibri"/>
        <family val="2"/>
        <scheme val="minor"/>
      </rPr>
      <t>Changes in government policies or regulations could impact, positively or negatively, the registration and legal protection of refugees and asylum-seekers.</t>
    </r>
  </si>
  <si>
    <t>- Assess the positive and negative development due to these changes with the GOE and ensure a mitigation plan in place.
- Provide legal assistance and support to refugees and asylum-seekers to navigate complex immigration and asylum processes, ensuring they understand their rights and responsibilities.</t>
  </si>
  <si>
    <r>
      <rPr>
        <b/>
        <sz val="10"/>
        <color theme="1"/>
        <rFont val="Calibri"/>
        <family val="2"/>
        <scheme val="minor"/>
      </rPr>
      <t xml:space="preserve">Increased Vulnerability of Displaced Persons: </t>
    </r>
    <r>
      <rPr>
        <sz val="10"/>
        <color theme="1"/>
        <rFont val="Calibri"/>
        <family val="2"/>
        <scheme val="minor"/>
      </rPr>
      <t>The influx of displaced Sudanese and ongoing instability may result in challenges related to registration, documentation, and legal protection for refugees.</t>
    </r>
  </si>
  <si>
    <t>- Simplify and expedite the registration of displaced Sudanese to ensure they have proper documentation, which is crucial for accessing services and protection.
- Provide legal aid and assistance to help displaced individuals understand their rights, complete documentation, and navigate legal procedures, including asylum claims.
- enhance legal protection and support services.</t>
  </si>
  <si>
    <t>2. Programmatic Risks</t>
  </si>
  <si>
    <r>
      <t>Resource Constraints:</t>
    </r>
    <r>
      <rPr>
        <sz val="10"/>
        <color rgb="FF374151"/>
        <rFont val="Calibri"/>
        <family val="2"/>
        <scheme val="minor"/>
      </rPr>
      <t xml:space="preserve"> The increased demand for quality education and skills development programs for both FDPs and HCs may strain available resources, including educational facilities, qualified teachers, and materials. This risk could lead to overcrowded classrooms, a shortage of trained educators, and a potential decline in the quality of education.</t>
    </r>
  </si>
  <si>
    <t>Resource Mobilization: Seek additional funding and resources from international donors, governments, and NGOs to expand educational infrastructure and ensure an adequate supply of qualified teachers.
Infrastructure Development: Invest in building and upgrading educational facilities to accommodate the increased enrolment of FDPs and HCs.
Teacher Training: Provide training and professional development opportunities for teachers to enhance their capacity to teach diverse student populations effectively.
Curriculum Adaptation: Develop and adapt curricula that are inclusive and responsive to the needs and cultural backgrounds of both FDPs and HCs.
Monitoring and Evaluation: Implement robust monitoring and evaluation mechanisms to assess the impact of educational programs and identify areas for improvement.
Community Engagement: Involve the local community, including parents and caregivers, in decision-making processes related to education to build support and ensure effective resource allocation.</t>
  </si>
  <si>
    <t>Economic Barriers: Despite efforts to improve livelihoods and economic opportunities, there may be barriers to achieving sustainable employment and entrepreneurship for FDPs and HCs, such as limited access to capital, market challenges, and skills gaps.</t>
  </si>
  <si>
    <t>Access to Finance: advocate for access to finance.
Skills Development: Provide targeted training programs to enhance the entrepreneurial and vocational skills of individuals, aligning training with market demand.
Market Linkages: Establish connections between entrepreneurs and local or regional markets to help them access customers and distribution networks.
Business Incubation: Create business incubation programs that offer mentoring, support, and resources to start-ups and entrepreneurs.
Diversity of Opportunities: Promote a diverse range of economic opportunities, including both wage employment and self-employment options, to cater to the different skills and preferences of FDPs and HCs.
Monitoring and Evaluation: Implement a monitoring and evaluation system to track the progress and impact of economic empowerment programs, making data-driven adjustments as necessary.</t>
  </si>
  <si>
    <t>ILO and IFC</t>
  </si>
  <si>
    <t>Policy Implementation Challenges: While there may be positive policies in place, the effective implementation of these policies to provide protection and social inclusion for FDPs and HCs could face challenges. This risk may include bureaucratic obstacles, lack of resources, or resistance at the local level.</t>
  </si>
  <si>
    <t>Capacity Building: Provide training and capacity-building programs for government officials and local authorities to ensure they have the knowledge and skills to effectively implement protection and social inclusion policies.
Data and Monitoring: Collect and analyse data to monitor the impact of protection and social inclusion programs, enabling evidence-based adjustments and improvements.
Legal Support: Provide legal support services to FDPs and HCs to help them navigate legal processes related to protection and social inclusion.</t>
  </si>
  <si>
    <t>In Red = Global Compact for Refugees Indicators</t>
  </si>
  <si>
    <t>In blue = Policy Matrix indicators</t>
  </si>
  <si>
    <t>In dark yellow = qualitative indicators</t>
  </si>
  <si>
    <t>In Green = MFA Obligatory Indicators for Parliament</t>
  </si>
  <si>
    <t>INDICATORS</t>
  </si>
  <si>
    <t>Partners</t>
  </si>
  <si>
    <t xml:space="preserve">Cumulative Target per partner 
(2024-2027) </t>
  </si>
  <si>
    <t xml:space="preserve">  </t>
  </si>
  <si>
    <t>PILLAR 1: EDUCATION AND LEARNING</t>
  </si>
  <si>
    <t>Mid-term Outcome 1: Increased Access of FDPs And HCs To Quality Education, Skills and Learning Opportunities</t>
  </si>
  <si>
    <r>
      <t xml:space="preserve">1a) Number of FDPs/HCs who completed their primary or secondary </t>
    </r>
    <r>
      <rPr>
        <sz val="11"/>
        <color theme="1"/>
        <rFont val="Calibri"/>
        <family val="2"/>
        <scheme val="minor"/>
      </rPr>
      <t>education program (formal and non-formal)</t>
    </r>
  </si>
  <si>
    <t>TOTAL</t>
  </si>
  <si>
    <t>IFC</t>
  </si>
  <si>
    <t xml:space="preserve">1b) Number of FDPs/HCs who completed a professional, technical or vocational education and/or training program or another non-formal skills training </t>
  </si>
  <si>
    <t>1c) Evidence that legal frameworks and policies are inclusive for refugees in terms of access to education systems</t>
  </si>
  <si>
    <t xml:space="preserve">No target needed </t>
  </si>
  <si>
    <t>Short-term Outcome 1.1: Increased National Capacity to Deliver Quality Education and Vocational Training</t>
  </si>
  <si>
    <t>1.1a) Number of teachers/ facilitators/ TVET trainers completing professional development trainings</t>
  </si>
  <si>
    <t xml:space="preserve">1.1 b) Number of educational skills training curricula and programs (online &amp; offline), improved/ updated/ developed (with formal and non-formal educational and skills training systems) </t>
  </si>
  <si>
    <t>Short-term Outcome 1.2: More FDPs And HCs Enrolled and Retained in Formal and Non-Formal Education At (Pre-) Primary and Secondary Levels</t>
  </si>
  <si>
    <t xml:space="preserve">1.2a) Number of new FDPs/HCs enrolled in pre-primary/primary/secondary education (formal and non-formal) </t>
  </si>
  <si>
    <r>
      <t xml:space="preserve">1.2b) Number of </t>
    </r>
    <r>
      <rPr>
        <sz val="11"/>
        <color rgb="FF000000"/>
        <rFont val="Calibri"/>
        <family val="2"/>
        <scheme val="minor"/>
      </rPr>
      <t>FDPs/HCs</t>
    </r>
    <r>
      <rPr>
        <sz val="11"/>
        <color theme="1"/>
        <rFont val="Calibri"/>
        <family val="2"/>
        <scheme val="minor"/>
      </rPr>
      <t xml:space="preserve"> retained in Primary/Secondary Education Program, Including Acceleration Education Programs and Early Childhood Education</t>
    </r>
  </si>
  <si>
    <r>
      <rPr>
        <sz val="11"/>
        <color rgb="FF000000"/>
        <rFont val="Calibri"/>
        <family val="2"/>
        <scheme val="minor"/>
      </rPr>
      <t>1.2c) Number of FDPs/HCs</t>
    </r>
    <r>
      <rPr>
        <sz val="11"/>
        <color rgb="FF00B050"/>
        <rFont val="Calibri"/>
        <family val="2"/>
        <scheme val="minor"/>
      </rPr>
      <t xml:space="preserve"> </t>
    </r>
    <r>
      <rPr>
        <sz val="11"/>
        <color rgb="FF000000"/>
        <rFont val="Calibri"/>
        <family val="2"/>
        <scheme val="minor"/>
      </rPr>
      <t>provided with in-kind or financial support to attend educational programs</t>
    </r>
  </si>
  <si>
    <t>GCR indicator 2.2.1 - Proportion of refugee children enrolled in the national education system (primary and secondary)</t>
  </si>
  <si>
    <t>No target needed</t>
  </si>
  <si>
    <t>Short-term Outcome 1.3: More FDPs and HCs Access Occupational Relevant Skills and Skills Recognition for Transition to Work</t>
  </si>
  <si>
    <t xml:space="preserve">1.3a) Number of FDPs/HCs who enrolled in professional, technical or vocational education and/or formal/informal skills training program </t>
  </si>
  <si>
    <t>TVET / Digital Skills Development</t>
  </si>
  <si>
    <r>
      <t xml:space="preserve">1.3b) Number of FDPs/HCs accessing apprenticeships, internships, fellowships, on-the-job training and work-based learning opportunities and other </t>
    </r>
    <r>
      <rPr>
        <sz val="11"/>
        <color rgb="FF000000"/>
        <rFont val="Calibri"/>
        <family val="2"/>
        <scheme val="minor"/>
      </rPr>
      <t>transition pathways to employability</t>
    </r>
  </si>
  <si>
    <t>Apprenticeships / Internships</t>
  </si>
  <si>
    <t>Internships</t>
  </si>
  <si>
    <t>1.3c) Number of FDPs/HCs’ skills and qualifications recognized (RPL, credential evaluation, micro-credentialing, certification etc.)</t>
  </si>
  <si>
    <t>certification scheme</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</si>
  <si>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</si>
  <si>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</si>
  <si>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</si>
  <si>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</si>
  <si>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</si>
  <si>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</si>
  <si>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</si>
  <si>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t>Short-term Outcome 2.1:</t>
    </r>
    <r>
      <rPr>
        <sz val="11"/>
        <color rgb="FF000000"/>
        <rFont val="Calibri"/>
        <family val="2"/>
        <scheme val="minor"/>
      </rPr>
      <t xml:space="preserve"> </t>
    </r>
    <r>
      <rPr>
        <b/>
        <sz val="11"/>
        <color rgb="FF000000"/>
        <rFont val="Calibri"/>
        <family val="2"/>
        <scheme val="minor"/>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</si>
  <si>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</si>
  <si>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</si>
  <si>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</si>
  <si>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</si>
  <si>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</si>
  <si>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</si>
  <si>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</si>
  <si>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</si>
  <si>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</si>
  <si>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</si>
  <si>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</si>
  <si>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</si>
  <si>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r>
      <t>2.4a)</t>
    </r>
    <r>
      <rPr>
        <i/>
        <sz val="11"/>
        <color theme="1"/>
        <rFont val="Calibri"/>
        <family val="2"/>
        <scheme val="minor"/>
      </rPr>
      <t xml:space="preserve"> </t>
    </r>
    <r>
      <rPr>
        <sz val="11"/>
        <color theme="1"/>
        <rFont val="Calibri"/>
        <family val="2"/>
        <scheme val="minor"/>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</si>
  <si>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</si>
  <si>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</si>
  <si>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</si>
  <si>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</si>
  <si>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</si>
  <si>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</si>
  <si>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</si>
  <si>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Short-term Outcome 3.1: Strengthened Legal, Policy and Regulatory Environment for Refugee Protection/Social Protection and Inclusion</t>
  </si>
  <si>
    <t xml:space="preserve">3.1a) Evidence that legal frameworks and policies are inclusive for refugees in terms of protection </t>
  </si>
  <si>
    <t>Short-term Outcome 3.2: Refugees and HCs Have Increased Access To (Strengthened) Community-based, Local and/or National Protection Mechanisms/Services</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</si>
  <si>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</si>
  <si>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</si>
  <si>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</si>
  <si>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</si>
  <si>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Short-term Outcome 3.3 Refugees and HCs Who Do Not Have Access to the Community-based, Local And/or National-level Protection Services Are Provided with Complementary Partner-delivered Protection</t>
  </si>
  <si>
    <t>3.3a) Number of individuals processed through UNHCR mandate registration and/or refugee status determination procedures</t>
  </si>
  <si>
    <r>
      <t xml:space="preserve">3.3b) </t>
    </r>
    <r>
      <rPr>
        <sz val="11"/>
        <color theme="1"/>
        <rFont val="Calibri"/>
        <family val="2"/>
        <scheme val="minor"/>
      </rPr>
      <t>Proportion of children at heightened risk who are supported by a Best Interests Procedure</t>
    </r>
  </si>
  <si>
    <t>Short-term Outcome 3.4: FDPs and HCs Have Increased Access To (Strengthened) Community-based, Local and/or National-level Social Protection Mechanisms/Services</t>
  </si>
  <si>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</si>
  <si>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</si>
  <si>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</si>
  <si>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</si>
  <si>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</si>
  <si>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</si>
  <si>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</si>
  <si>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</si>
  <si>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</si>
  <si>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</si>
  <si>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</si>
  <si>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</si>
  <si>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</si>
  <si>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</si>
  <si>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</si>
  <si>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</si>
  <si>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</si>
  <si>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</si>
  <si>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</si>
  <si>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</si>
  <si>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</si>
  <si>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</si>
  <si>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Short-term Outcome 4.3: Improved Access to Quality and Affordable Housing by FDPs and HCs</t>
  </si>
  <si>
    <t>4.3a) Number of people who received shelter and housing assistance</t>
  </si>
  <si>
    <t>4.3b) Number of housing unit built/rehabilitated</t>
  </si>
  <si>
    <t>Short-term Outcome 4.4: Improved Inclusive Access to Digital Connectivity and Internet for FDPs and HCs</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</si>
  <si>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</si>
  <si>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</si>
  <si>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</si>
  <si>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</si>
  <si>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</si>
  <si>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</si>
  <si>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</si>
  <si>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</si>
  <si>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</si>
  <si>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</si>
  <si>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</si>
  <si>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</si>
  <si>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</si>
  <si>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</si>
  <si>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</si>
  <si>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</si>
  <si>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</si>
  <si>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</si>
  <si>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</si>
  <si>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</si>
  <si>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</si>
  <si>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</si>
  <si>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</si>
  <si>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t>Not targeted (score 0):</t>
    </r>
    <r>
      <rPr>
        <sz val="11"/>
        <color rgb="FF000000"/>
        <rFont val="Calibri"/>
        <family val="2"/>
        <scheme val="minor"/>
      </rPr>
      <t xml:space="preserve"> the project has not been found to target gender equality</t>
    </r>
  </si>
  <si>
    <r>
      <t>Significant (score 1):</t>
    </r>
    <r>
      <rPr>
        <sz val="11"/>
        <color rgb="FF000000"/>
        <rFont val="Calibri"/>
        <family val="2"/>
        <scheme val="minor"/>
      </rPr>
      <t xml:space="preserve"> gender equality is an important and deliberate objective, but not the principal reason for undertaking the project.</t>
    </r>
  </si>
  <si>
    <r>
      <t>Principal (score 2):</t>
    </r>
    <r>
      <rPr>
        <sz val="11"/>
        <color rgb="FF000000"/>
        <rFont val="Calibri"/>
        <family val="2"/>
        <scheme val="minor"/>
      </rPr>
      <t xml:space="preserve"> gender equality is the main objective of the project and is fundamental to its design and expected results. The project would not have been undertaken without this gender equality objective.</t>
    </r>
  </si>
  <si>
    <t>PILLAR 2: ECONOMIC INCLUSION</t>
  </si>
  <si>
    <t>Mid-term Outcome 2: Improved livelihoods and expanded economic opportunities for FDPs and HCs, through access to entrepreneurship and employment with dignity</t>
  </si>
  <si>
    <t>Farmers</t>
  </si>
  <si>
    <t>(At least)</t>
  </si>
  <si>
    <t>MSMEs</t>
  </si>
  <si>
    <t>FIs/private companies</t>
  </si>
  <si>
    <t>Short-term Outcome 2.1: Improved Labour Market Governance Supporting Transition to and Entry into Employment and Formalization</t>
  </si>
  <si>
    <t>Career Consuelling / Employment Services</t>
  </si>
  <si>
    <r>
      <rPr>
        <sz val="11"/>
        <color rgb="FF000000"/>
        <rFont val="Calibri"/>
        <family val="2"/>
        <scheme val="minor"/>
      </rPr>
      <t>2.1</t>
    </r>
    <r>
      <rPr>
        <sz val="11"/>
        <color rgb="FFFF0000"/>
        <rFont val="Calibri"/>
        <family val="2"/>
        <scheme val="minor"/>
      </rPr>
      <t>a</t>
    </r>
    <r>
      <rPr>
        <sz val="11"/>
        <color rgb="FF000000"/>
        <rFont val="Calibri"/>
        <family val="2"/>
        <scheme val="minor"/>
      </rPr>
      <t>) Number of FDPs/HCs who have been issued work permits and/or business registrations (or other relevant operating licenses) with support from prospects</t>
    </r>
  </si>
  <si>
    <r>
      <rPr>
        <sz val="11"/>
        <color rgb="FF000000"/>
        <rFont val="Calibri"/>
        <family val="2"/>
        <scheme val="minor"/>
      </rPr>
      <t>2.1</t>
    </r>
    <r>
      <rPr>
        <sz val="11"/>
        <color rgb="FFFF0000"/>
        <rFont val="Calibri"/>
        <family val="2"/>
        <scheme val="minor"/>
      </rPr>
      <t>b</t>
    </r>
    <r>
      <rPr>
        <sz val="11"/>
        <color rgb="FF000000"/>
        <rFont val="Calibri"/>
        <family val="2"/>
        <scheme val="minor"/>
      </rPr>
      <t>) Number of FDPs/HCs completing career counselling, JSC, life skills &amp; employability trainings and/or other short-term trainings &amp; support services</t>
    </r>
  </si>
  <si>
    <t>Career Guidance / Employability</t>
  </si>
  <si>
    <t xml:space="preserve">FDP, HCs, Life, employability, entrep. Career guidance, engagement. </t>
  </si>
  <si>
    <t>Finance mobilized in $</t>
  </si>
  <si>
    <t>2.2b) Number of workdays created for
 FDPs/HCs through labor-intensive investments</t>
  </si>
  <si>
    <t>Enterprise Development / BDS services / Access to Financial Services / Financial education / Freelancing</t>
  </si>
  <si>
    <t xml:space="preserve">this overlaps with target under 2.1 c they are part of the 70,000 </t>
  </si>
  <si>
    <t>Private companies</t>
  </si>
  <si>
    <t xml:space="preserve">2.4a) Number of institutions with improved capacities to promote and engage on rights at work with FDPs and HCs.  </t>
  </si>
  <si>
    <t>Policy and Awareness Raising</t>
  </si>
  <si>
    <t>Working Conditions</t>
  </si>
  <si>
    <t>Mid-term Outcome 3: Protection: Increased Government Protection for FDPs and HCs
Protection: Increased Government Protection for FDPs and HCs Social Protection: Increased Inclusion of FDPs and HCs In Community-based, Local and/or National Social Protection Systems</t>
  </si>
  <si>
    <t>Scale</t>
  </si>
  <si>
    <t>3.3b) Proportion of children at heightened risk who are supported by a Best Interests Procedure</t>
  </si>
  <si>
    <t>3.4a) Evidence that (extent to which) social protection legal frameworks and policies are aligned with social security standards and principles, rights based and inclusive for refugees (and host communities)</t>
  </si>
  <si>
    <t xml:space="preserve">Note: 1000 FDP families this is direct reach </t>
  </si>
  <si>
    <t>X</t>
  </si>
  <si>
    <t>3.4c) Number of measures / schemes that extend access to national / local social protection benefits</t>
  </si>
  <si>
    <t>Social Protection</t>
  </si>
  <si>
    <t>N.A.</t>
  </si>
  <si>
    <t>Social Protection/Sudanese Women support</t>
  </si>
  <si>
    <t>4a) Evidence that PROSPECTS contributed to a change in legal frameworks, policies and asylum system related to inclusive critical infrastructure (WASH, housing, digital connectivity) for refugees</t>
  </si>
  <si>
    <r>
      <rPr>
        <strike/>
        <sz val="11"/>
        <color rgb="FFFF0000"/>
        <rFont val="Calibri"/>
        <family val="2"/>
        <scheme val="minor"/>
      </rPr>
      <t xml:space="preserve">
</t>
    </r>
    <r>
      <rPr>
        <sz val="11"/>
        <color rgb="FFFF0000"/>
        <rFont val="Calibri"/>
        <family val="2"/>
        <scheme val="minor"/>
      </rPr>
      <t>4b) Evidence that PROSPECTS contributed to improved services, facilities and information systems essential for FDPs and HCs</t>
    </r>
  </si>
  <si>
    <r>
      <rPr>
        <strike/>
        <sz val="11"/>
        <color rgb="FFFF0000"/>
        <rFont val="Calibri"/>
        <family val="2"/>
        <scheme val="minor"/>
      </rPr>
      <t xml:space="preserve">
</t>
    </r>
    <r>
      <rPr>
        <sz val="11"/>
        <color rgb="FFFF0000"/>
        <rFont val="Calibri"/>
        <family val="2"/>
        <scheme val="minor"/>
      </rPr>
      <t>4.1a) Number of FDPs/HC members in targeted PROSPECTS communities reached with at least basic sanitation services</t>
    </r>
  </si>
  <si>
    <r>
      <rPr>
        <strike/>
        <sz val="11"/>
        <color rgb="FFFF0000"/>
        <rFont val="Calibri"/>
        <family val="2"/>
        <scheme val="minor"/>
      </rPr>
      <t xml:space="preserve">
</t>
    </r>
    <r>
      <rPr>
        <sz val="11"/>
        <color rgb="FFFF0000"/>
        <rFont val="Calibri"/>
        <family val="2"/>
        <scheme val="minor"/>
      </rPr>
      <t>4.1b) Number of FDPs/HC members in targeted PROSPECTS communities reached with at least basic water that is safe and available when needed</t>
    </r>
  </si>
  <si>
    <r>
      <rPr>
        <strike/>
        <sz val="11"/>
        <color rgb="FFFF0000"/>
        <rFont val="Calibri"/>
        <family val="2"/>
        <scheme val="minor"/>
      </rPr>
      <t xml:space="preserve">
</t>
    </r>
    <r>
      <rPr>
        <sz val="11"/>
        <color rgb="FFFF0000"/>
        <rFont val="Calibri"/>
        <family val="2"/>
        <scheme val="minor"/>
      </rPr>
      <t xml:space="preserve">4.1d) Number of FDPs/HCs in targeted PROSPECTS communities reached with at least basic hygiene services </t>
    </r>
  </si>
  <si>
    <t>4.2a) Evidence that PROSPECTS contributed to institutional capacity strengthening in relation to services, facilities and information systems essential to FDPs and HCs</t>
  </si>
  <si>
    <t>6b) Number and % of young people involved in:  
I) voicing their recommendations, or 
ii) taking action in individual, or; collective - civic engagement initiatives, entrepreneurial action, advocacy opportunities, or; 
iii) providing inputs to agency specific or joint prospects programming decisions</t>
  </si>
  <si>
    <t>UNHCR &amp; ILO (OF)</t>
  </si>
  <si>
    <t xml:space="preserve">UNICEF </t>
  </si>
  <si>
    <t>6000 / 60%</t>
  </si>
  <si>
    <t xml:space="preserve">Out of 10,000 young people engaged in civic engagement initiatives </t>
  </si>
  <si>
    <t>Capacity Development (entities)</t>
  </si>
  <si>
    <t>Capacity Development (staff)</t>
  </si>
  <si>
    <r>
      <t>6</t>
    </r>
    <r>
      <rPr>
        <sz val="11"/>
        <color rgb="FFFF0000"/>
        <rFont val="Calibri"/>
        <family val="2"/>
        <scheme val="minor"/>
      </rPr>
      <t xml:space="preserve">d </t>
    </r>
    <r>
      <rPr>
        <strike/>
        <sz val="11"/>
        <color rgb="FFFF0000"/>
        <rFont val="Calibri"/>
        <family val="2"/>
        <scheme val="minor"/>
      </rPr>
      <t>f</t>
    </r>
    <r>
      <rPr>
        <sz val="11"/>
        <color theme="1"/>
        <rFont val="Calibri"/>
        <family val="2"/>
        <scheme val="minor"/>
      </rPr>
      <t>) Number of platforms, management systems, and/or registration systems improved, updated and/or developed</t>
    </r>
  </si>
  <si>
    <t>Policy work / KM, Public Events, and Awareness Raising</t>
  </si>
  <si>
    <t>Knoweldge Products (e.g. Studies)</t>
  </si>
  <si>
    <t>6e) Number &amp; percentage of total interventions classified as promoting/addressing gender equality as a key objective:
Not targeted (score 0): the project has not been found to target gender equality
Significant (score 1): gender equality is an important and deliberate objective, but not the principal reason for undertaking the project.
Principal (score 2): gender equality is the main objective of the project and is fundamental to its design and expected results. The project would not have been undertaken without this gender equality objective.</t>
  </si>
  <si>
    <t>6f) Number of FDPs and HCs using feedback and response mechanisms to voice concerns or recommendations to improve PROSPECTS programming</t>
  </si>
  <si>
    <t>OF</t>
  </si>
  <si>
    <t>Ahead of schedule</t>
  </si>
  <si>
    <t>On track</t>
  </si>
  <si>
    <t>Constrained</t>
  </si>
  <si>
    <t>Highly likely</t>
  </si>
  <si>
    <t>Highly unlikely</t>
  </si>
  <si>
    <t>Self assessment</t>
  </si>
  <si>
    <t>Protection</t>
  </si>
  <si>
    <t>Social protection</t>
  </si>
  <si>
    <t>Education</t>
  </si>
  <si>
    <t>Level 1: System Building</t>
  </si>
  <si>
    <t>1)Absent</t>
  </si>
  <si>
    <t>1) Weak</t>
  </si>
  <si>
    <t>Level 2: System Enhancement</t>
  </si>
  <si>
    <t>2) Weak</t>
  </si>
  <si>
    <t>2) Initiating</t>
  </si>
  <si>
    <t>Level 3: System Integration</t>
  </si>
  <si>
    <t>3) Moderate</t>
  </si>
  <si>
    <t>3) Established</t>
  </si>
  <si>
    <t>Level 4: System Maturity</t>
  </si>
  <si>
    <t>4) Strong</t>
  </si>
  <si>
    <t>4) Championing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</si>
</sst>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quot;€&quot;\ * #,##0.00_ ;_ &quot;€&quot;\ * \-#,##0.00_ ;_ &quot;€&quot;\ * &quot;-&quot;??_ ;_ @_ "/>
    <numFmt numFmtId="166" formatCode="_-[$$-409]* #,##0.00_ ;_-[$$-409]* \-#,##0.00\ ;_-[$$-409]* &quot;-&quot;??_ ;_-@_ "/>
    <numFmt numFmtId="167" formatCode="#,##0.00_ ;[Red]\-#,##0.00\ "/>
    <numFmt numFmtId="168" formatCode="_([$$-409]* #,##0.00_);_([$$-409]* \(#,##0.00\);_([$$-409]* &quot;-&quot;??_);_(@_)"/>
    <numFmt numFmtId="169" formatCode="#,##0.0"/>
  </numFmts>
  <fonts count="93">
    <font>
      <sz val="12"/>
      <color theme="1"/>
      <name val="Calibri"/>
      <family val="2"/>
      <scheme val="minor"/>
    </font>
    <font>
      <sz val="11"/>
      <color theme="1"/>
      <name val="Calibri"/>
      <family val="2"/>
      <scheme val="minor"/>
    </font>
    <font>
      <sz val="11"/>
      <color theme="1"/>
      <name val="Calibri"/>
      <family val="2"/>
    </font>
    <font>
      <sz val="11"/>
      <color theme="1"/>
      <name val="Calibri"/>
      <family val="2"/>
      <scheme val="minor"/>
    </font>
    <font>
      <sz val="11"/>
      <color theme="1"/>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0"/>
      <color rgb="FF000000"/>
      <name val="Calibri"/>
      <family val="2"/>
      <scheme val="minor"/>
    </font>
    <font>
      <b/>
      <sz val="10"/>
      <name val="Calibri"/>
      <family val="2"/>
    </font>
    <font>
      <sz val="10"/>
      <name val="Calibri"/>
      <family val="2"/>
    </font>
    <font>
      <i/>
      <sz val="11"/>
      <color theme="1"/>
      <name val="Calibri"/>
      <family val="2"/>
      <scheme val="minor"/>
    </font>
    <font>
      <sz val="8"/>
      <color theme="1"/>
      <name val="Calibri"/>
      <family val="2"/>
      <scheme val="minor"/>
    </font>
    <font>
      <sz val="10"/>
      <color theme="1"/>
      <name val="Calibri"/>
      <family val="2"/>
      <scheme val="minor"/>
    </font>
    <font>
      <sz val="10"/>
      <color theme="1"/>
      <name val="Calibri"/>
      <family val="2"/>
    </font>
    <font>
      <b/>
      <sz val="12"/>
      <color rgb="FF000000"/>
      <name val="Calibri"/>
      <family val="2"/>
    </font>
    <font>
      <b/>
      <sz val="14"/>
      <color rgb="FF000000"/>
      <name val="Calibri"/>
      <family val="2"/>
    </font>
    <font>
      <b/>
      <sz val="14"/>
      <color rgb="FFFFFFFF"/>
      <name val="Calibri"/>
      <family val="2"/>
      <scheme val="minor"/>
    </font>
    <font>
      <b/>
      <sz val="12"/>
      <color rgb="FFFFFFFF"/>
      <name val="Calibri"/>
      <family val="2"/>
      <scheme val="minor"/>
    </font>
    <font>
      <b/>
      <sz val="16"/>
      <color rgb="FF000000"/>
      <name val="Calibri"/>
      <family val="2"/>
    </font>
    <font>
      <sz val="11"/>
      <color rgb="FF0070C0"/>
      <name val="Calibri"/>
      <family val="2"/>
      <scheme val="minor"/>
    </font>
    <font>
      <b/>
      <sz val="12"/>
      <color theme="1"/>
      <name val="Calibri"/>
      <family val="2"/>
      <scheme val="minor"/>
    </font>
    <font>
      <sz val="11"/>
      <color rgb="FF00B050"/>
      <name val="Calibri"/>
      <family val="2"/>
      <scheme val="minor"/>
    </font>
    <font>
      <sz val="11"/>
      <color rgb="FFFF0000"/>
      <name val="Calibri"/>
      <family val="2"/>
      <scheme val="minor"/>
    </font>
    <font>
      <sz val="11"/>
      <color rgb="FFBF8F00"/>
      <name val="Calibri"/>
      <family val="2"/>
      <scheme val="minor"/>
    </font>
    <font>
      <b/>
      <sz val="16"/>
      <color rgb="FF2F5496"/>
      <name val="Calibri Light"/>
      <family val="2"/>
    </font>
    <font>
      <b/>
      <sz val="12"/>
      <color rgb="FF000000"/>
      <name val="Calibri"/>
      <family val="2"/>
      <scheme val="minor"/>
    </font>
    <font>
      <b/>
      <sz val="16"/>
      <name val="Calibri"/>
      <family val="2"/>
    </font>
    <font>
      <sz val="11"/>
      <name val="Calibri"/>
      <family val="2"/>
      <scheme val="minor"/>
    </font>
    <font>
      <b/>
      <sz val="11"/>
      <color theme="1"/>
      <name val="Calibri"/>
      <family val="2"/>
      <scheme val="minor"/>
    </font>
    <font>
      <sz val="11"/>
      <color theme="7" tint="-0.249977111117893"/>
      <name val="Calibri"/>
      <family val="2"/>
      <scheme val="minor"/>
    </font>
    <font>
      <b/>
      <sz val="16"/>
      <color theme="1"/>
      <name val="Calibri"/>
      <family val="2"/>
      <scheme val="minor"/>
    </font>
    <font>
      <b/>
      <sz val="11"/>
      <color rgb="FF00B050"/>
      <name val="Calibri"/>
      <family val="2"/>
      <scheme val="minor"/>
    </font>
    <font>
      <b/>
      <sz val="16"/>
      <color theme="1"/>
      <name val="Calibri Light"/>
      <family val="2"/>
    </font>
    <font>
      <sz val="12"/>
      <color rgb="FFFF0000"/>
      <name val="Calibri"/>
      <family val="2"/>
      <scheme val="minor"/>
    </font>
    <font>
      <sz val="12"/>
      <color theme="7" tint="-0.249977111117893"/>
      <name val="Calibri"/>
      <family val="2"/>
      <scheme val="minor"/>
    </font>
    <font>
      <sz val="12"/>
      <color rgb="FF00B050"/>
      <name val="Calibri"/>
      <family val="2"/>
      <scheme val="minor"/>
    </font>
    <font>
      <sz val="12"/>
      <name val="Calibri"/>
      <family val="2"/>
      <scheme val="minor"/>
    </font>
    <font>
      <b/>
      <sz val="12"/>
      <name val="Calibri"/>
      <family val="2"/>
      <scheme val="minor"/>
    </font>
    <font>
      <b/>
      <sz val="16"/>
      <name val="Calibri Light"/>
      <family val="2"/>
    </font>
    <font>
      <b/>
      <sz val="12"/>
      <color theme="0"/>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000000"/>
      <name val="Calibri"/>
      <family val="2"/>
    </font>
    <font>
      <b/>
      <sz val="10"/>
      <color rgb="FF000000"/>
      <name val="Calibri"/>
      <family val="2"/>
    </font>
    <font>
      <sz val="10"/>
      <color rgb="FF000000"/>
      <name val="Calibri"/>
      <family val="2"/>
      <charset val="1"/>
    </font>
    <font>
      <sz val="10"/>
      <color rgb="FF374151"/>
      <name val="Calibri"/>
      <family val="2"/>
      <scheme val="minor"/>
    </font>
    <font>
      <sz val="12"/>
      <color theme="1"/>
      <name val="Calibri"/>
      <family val="2"/>
      <scheme val="minor"/>
    </font>
    <font>
      <sz val="9"/>
      <color theme="1"/>
      <name val="Calibri"/>
      <family val="2"/>
      <scheme val="minor"/>
    </font>
    <font>
      <strike/>
      <sz val="11"/>
      <color rgb="FFFF0000"/>
      <name val="Calibri"/>
      <family val="2"/>
      <scheme val="minor"/>
    </font>
    <font>
      <b/>
      <strike/>
      <sz val="11"/>
      <color rgb="FFFF0000"/>
      <name val="Calibri"/>
      <family val="2"/>
      <scheme val="minor"/>
    </font>
    <font>
      <strike/>
      <sz val="12"/>
      <color rgb="FFFF0000"/>
      <name val="Calibri"/>
      <family val="2"/>
      <scheme val="minor"/>
    </font>
    <font>
      <b/>
      <sz val="11"/>
      <color rgb="FFFF0000"/>
      <name val="Calibri"/>
      <family val="2"/>
      <scheme val="minor"/>
    </font>
    <font>
      <sz val="12"/>
      <color theme="0" tint="-0.14999847407452621"/>
      <name val="Calibri"/>
      <family val="2"/>
      <scheme val="minor"/>
    </font>
    <font>
      <sz val="9"/>
      <color theme="0" tint="-0.14999847407452621"/>
      <name val="Calibri"/>
      <family val="2"/>
      <scheme val="minor"/>
    </font>
    <font>
      <sz val="12"/>
      <color rgb="FF000000"/>
      <name val="Calibri"/>
      <family val="2"/>
      <scheme val="minor"/>
    </font>
    <font>
      <sz val="9"/>
      <color rgb="FF000000"/>
      <name val="Calibri"/>
      <family val="2"/>
    </font>
    <font>
      <b/>
      <sz val="9"/>
      <color rgb="FF000000"/>
      <name val="Calibri"/>
      <family val="2"/>
    </font>
    <font>
      <sz val="12"/>
      <color theme="0" tint="-0.34998626667073579"/>
      <name val="Calibri"/>
      <family val="2"/>
      <scheme val="minor"/>
    </font>
    <font>
      <b/>
      <sz val="12"/>
      <color theme="0" tint="-0.34998626667073579"/>
      <name val="Calibri"/>
      <family val="2"/>
      <scheme val="minor"/>
    </font>
    <font>
      <sz val="10"/>
      <color theme="0" tint="-0.34998626667073579"/>
      <name val="Calibri"/>
      <family val="2"/>
      <scheme val="minor"/>
    </font>
    <font>
      <b/>
      <sz val="10"/>
      <color theme="0" tint="-0.34998626667073579"/>
      <name val="Calibri"/>
      <family val="2"/>
      <scheme val="minor"/>
    </font>
    <font>
      <sz val="10"/>
      <color theme="0" tint="-0.34998626667073579"/>
      <name val="Calibri"/>
      <family val="2"/>
    </font>
    <font>
      <sz val="8"/>
      <color theme="0" tint="-0.34998626667073579"/>
      <name val="Calibri"/>
      <family val="2"/>
      <scheme val="minor"/>
    </font>
    <font>
      <sz val="10"/>
      <color rgb="FFFF0000"/>
      <name val="Calibri"/>
      <family val="2"/>
    </font>
    <font>
      <b/>
      <sz val="13"/>
      <color theme="1"/>
      <name val="Calibri"/>
      <family val="2"/>
    </font>
    <font>
      <b/>
      <sz val="13"/>
      <color theme="0"/>
      <name val="Calibri"/>
      <family val="2"/>
      <scheme val="minor"/>
    </font>
    <font>
      <b/>
      <sz val="22"/>
      <color theme="1"/>
      <name val="Calibri"/>
      <family val="2"/>
    </font>
    <font>
      <b/>
      <sz val="12"/>
      <color theme="1"/>
      <name val="Calibri"/>
      <family val="2"/>
    </font>
    <font>
      <sz val="10"/>
      <color theme="1"/>
      <name val="Helvetica"/>
      <family val="2"/>
    </font>
    <font>
      <b/>
      <sz val="12"/>
      <color theme="1"/>
      <name val="Helvetica"/>
      <family val="2"/>
    </font>
    <font>
      <sz val="12"/>
      <color theme="1"/>
      <name val="Helvetica"/>
      <family val="2"/>
    </font>
    <font>
      <sz val="12"/>
      <color rgb="FF000000"/>
      <name val="Univers"/>
      <family val="2"/>
    </font>
    <font>
      <sz val="8"/>
      <color rgb="FF000000"/>
      <name val="Verdana"/>
      <family val="2"/>
    </font>
    <font>
      <b/>
      <sz val="18"/>
      <color theme="0"/>
      <name val="Calibri Light"/>
      <family val="2"/>
      <scheme val="major"/>
    </font>
    <font>
      <b/>
      <sz val="18"/>
      <name val="Calibri Light"/>
      <family val="2"/>
      <scheme val="major"/>
    </font>
    <font>
      <b/>
      <sz val="16"/>
      <color rgb="FF000000"/>
      <name val="Calibri Light"/>
      <family val="2"/>
      <scheme val="major"/>
    </font>
    <font>
      <b/>
      <sz val="16"/>
      <color theme="1"/>
      <name val="Calibri Light"/>
      <family val="2"/>
      <scheme val="major"/>
    </font>
    <font>
      <b/>
      <sz val="14"/>
      <color rgb="FF000000"/>
      <name val="Calibri Light"/>
      <family val="2"/>
      <scheme val="major"/>
    </font>
    <font>
      <b/>
      <sz val="14"/>
      <color theme="1"/>
      <name val="Calibri Light"/>
      <family val="2"/>
      <scheme val="major"/>
    </font>
    <font>
      <b/>
      <sz val="13"/>
      <color theme="1"/>
      <name val="Calibri Light"/>
      <family val="2"/>
      <scheme val="major"/>
    </font>
    <font>
      <sz val="13"/>
      <color theme="1"/>
      <name val="Calibri Light"/>
      <family val="2"/>
      <scheme val="major"/>
    </font>
    <font>
      <sz val="11"/>
      <color rgb="FF002060"/>
      <name val="Calibri Light"/>
      <family val="2"/>
      <scheme val="major"/>
    </font>
    <font>
      <sz val="11"/>
      <color theme="1"/>
      <name val="Calibri Light"/>
      <family val="2"/>
      <scheme val="major"/>
    </font>
    <font>
      <sz val="11"/>
      <color rgb="FF000000"/>
      <name val="Calibri Light"/>
      <family val="2"/>
      <scheme val="major"/>
    </font>
    <font>
      <sz val="12"/>
      <color theme="1"/>
      <name val="Calibri Light"/>
      <family val="2"/>
      <scheme val="major"/>
    </font>
    <font>
      <b/>
      <sz val="14"/>
      <color theme="0"/>
      <name val="Calibri"/>
      <family val="2"/>
      <scheme val="minor"/>
    </font>
    <font>
      <b/>
      <sz val="28"/>
      <color theme="1"/>
      <name val="Calibri"/>
      <family val="2"/>
    </font>
    <font>
      <b/>
      <i/>
      <sz val="10"/>
      <color theme="1"/>
      <name val="Calibri"/>
      <family val="2"/>
      <scheme val="minor"/>
    </font>
    <font>
      <sz val="18"/>
      <color rgb="FFFFFF00"/>
      <name val="Calibri"/>
      <family val="2"/>
      <scheme val="minor"/>
    </font>
    <font>
      <sz val="12"/>
      <color theme="0" tint="-4.9989318521683403E-2"/>
      <name val="Calibri"/>
      <family val="2"/>
      <scheme val="minor"/>
    </font>
  </fonts>
  <fills count="54">
    <fill>
      <patternFill patternType="none"/>
    </fill>
    <fill>
      <patternFill patternType="gray125"/>
    </fill>
    <fill>
      <patternFill patternType="solid">
        <fgColor rgb="FFF4B084"/>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5B9BD5"/>
        <bgColor indexed="64"/>
      </patternFill>
    </fill>
    <fill>
      <patternFill patternType="solid">
        <fgColor rgb="FF999999"/>
        <bgColor indexed="64"/>
      </patternFill>
    </fill>
    <fill>
      <patternFill patternType="solid">
        <fgColor theme="8" tint="0.39997558519241921"/>
        <bgColor indexed="64"/>
      </patternFill>
    </fill>
    <fill>
      <patternFill patternType="solid">
        <fgColor rgb="FF2F5496"/>
        <bgColor indexed="64"/>
      </patternFill>
    </fill>
    <fill>
      <patternFill patternType="solid">
        <fgColor rgb="FFA8D08D"/>
        <bgColor indexed="64"/>
      </patternFill>
    </fill>
    <fill>
      <patternFill patternType="solid">
        <fgColor rgb="FFC5E0B3"/>
        <bgColor indexed="64"/>
      </patternFill>
    </fill>
    <fill>
      <patternFill patternType="solid">
        <fgColor theme="0" tint="-0.249977111117893"/>
        <bgColor indexed="64"/>
      </patternFill>
    </fill>
    <fill>
      <patternFill patternType="solid">
        <fgColor rgb="FFE2EFD9"/>
        <bgColor indexed="64"/>
      </patternFill>
    </fill>
    <fill>
      <patternFill patternType="solid">
        <fgColor rgb="FFB4C6E7"/>
        <bgColor indexed="64"/>
      </patternFill>
    </fill>
    <fill>
      <patternFill patternType="solid">
        <fgColor rgb="FFD9E2F3"/>
        <bgColor indexed="64"/>
      </patternFill>
    </fill>
    <fill>
      <patternFill patternType="solid">
        <fgColor rgb="FFF4B083"/>
        <bgColor indexed="64"/>
      </patternFill>
    </fill>
    <fill>
      <patternFill patternType="solid">
        <fgColor rgb="FFF7CAAC"/>
        <bgColor indexed="64"/>
      </patternFill>
    </fill>
    <fill>
      <patternFill patternType="solid">
        <fgColor rgb="FFFBE4D5"/>
        <bgColor indexed="64"/>
      </patternFill>
    </fill>
    <fill>
      <patternFill patternType="solid">
        <fgColor rgb="FF8496B0"/>
        <bgColor indexed="64"/>
      </patternFill>
    </fill>
    <fill>
      <patternFill patternType="solid">
        <fgColor rgb="FFACB9CA"/>
        <bgColor indexed="64"/>
      </patternFill>
    </fill>
    <fill>
      <patternFill patternType="solid">
        <fgColor rgb="FFD5DCE4"/>
        <bgColor indexed="64"/>
      </patternFill>
    </fill>
    <fill>
      <patternFill patternType="solid">
        <fgColor rgb="FFFFC000"/>
        <bgColor indexed="64"/>
      </patternFill>
    </fill>
    <fill>
      <patternFill patternType="solid">
        <fgColor rgb="FFBDD6EE"/>
        <bgColor indexed="64"/>
      </patternFill>
    </fill>
    <fill>
      <patternFill patternType="solid">
        <fgColor rgb="FFFFFFFF"/>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1"/>
        <bgColor indexed="64"/>
      </patternFill>
    </fill>
    <fill>
      <patternFill patternType="solid">
        <fgColor theme="0" tint="-4.9989318521683403E-2"/>
        <bgColor indexed="64"/>
      </patternFill>
    </fill>
    <fill>
      <patternFill patternType="solid">
        <fgColor theme="4"/>
        <bgColor indexed="64"/>
      </patternFill>
    </fill>
  </fills>
  <borders count="63">
    <border>
      <left/>
      <right/>
      <top/>
      <bottom/>
      <diagonal/>
    </border>
    <border>
      <left/>
      <right/>
      <top style="medium">
        <color rgb="FF4472C4"/>
      </top>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thin">
        <color theme="0" tint="-0.249977111117893"/>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ck">
        <color rgb="FFFFFFFF"/>
      </left>
      <right style="thick">
        <color rgb="FFFFFFFF"/>
      </right>
      <top style="thick">
        <color rgb="FFFFFFFF"/>
      </top>
      <bottom style="thick">
        <color rgb="FFFFFFFF"/>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int="-0.249977111117893"/>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style="medium">
        <color indexed="64"/>
      </bottom>
      <diagonal/>
    </border>
    <border>
      <left style="thin">
        <color theme="0" tint="-0.249977111117893"/>
      </left>
      <right style="thin">
        <color theme="0" tint="-0.249977111117893"/>
      </right>
      <top style="medium">
        <color indexed="64"/>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medium">
        <color rgb="FF000000"/>
      </right>
      <top/>
      <bottom/>
      <diagonal/>
    </border>
    <border>
      <left style="medium">
        <color rgb="FF000000"/>
      </left>
      <right style="thin">
        <color indexed="64"/>
      </right>
      <top style="thin">
        <color rgb="FF000000"/>
      </top>
      <bottom/>
      <diagonal/>
    </border>
    <border>
      <left style="thin">
        <color indexed="64"/>
      </left>
      <right style="medium">
        <color rgb="FF000000"/>
      </right>
      <top/>
      <bottom style="thin">
        <color indexed="64"/>
      </bottom>
      <diagonal/>
    </border>
    <border>
      <left style="medium">
        <color rgb="FF000000"/>
      </left>
      <right style="thin">
        <color indexed="64"/>
      </right>
      <top style="medium">
        <color rgb="FF000000"/>
      </top>
      <bottom style="thin">
        <color indexed="64"/>
      </bottom>
      <diagonal/>
    </border>
  </borders>
  <cellStyleXfs count="9">
    <xf numFmtId="0" fontId="0" fillId="0" borderId="0"/>
    <xf numFmtId="0" fontId="4" fillId="0" borderId="0"/>
    <xf numFmtId="165" fontId="4" fillId="0" borderId="0" applyFont="0" applyFill="0" applyBorder="0" applyAlignment="0" applyProtection="0"/>
    <xf numFmtId="164" fontId="49" fillId="0" borderId="0" applyFont="0" applyFill="0" applyBorder="0" applyAlignment="0" applyProtection="0"/>
    <xf numFmtId="0" fontId="3" fillId="0" borderId="0"/>
    <xf numFmtId="165" fontId="3" fillId="0" borderId="0" applyFont="0" applyFill="0" applyBorder="0" applyAlignment="0" applyProtection="0"/>
    <xf numFmtId="164" fontId="49" fillId="0" borderId="0" applyFont="0" applyFill="0" applyBorder="0" applyAlignment="0" applyProtection="0"/>
    <xf numFmtId="0" fontId="49" fillId="0" borderId="0"/>
    <xf numFmtId="9" fontId="49" fillId="0" borderId="0" applyFont="0" applyFill="0" applyBorder="0" applyAlignment="0" applyProtection="0"/>
  </cellStyleXfs>
  <cellXfs count="389">
    <xf numFmtId="0" fontId="0" fillId="0" borderId="0" xfId="0"/>
    <xf numFmtId="0" fontId="15" fillId="6" borderId="4" xfId="0" applyFont="1" applyFill="1" applyBorder="1" applyAlignment="1">
      <alignment horizontal="center" vertical="center" wrapText="1"/>
    </xf>
    <xf numFmtId="0" fontId="17" fillId="8" borderId="4" xfId="0" applyFont="1" applyFill="1" applyBorder="1" applyAlignment="1">
      <alignment horizontal="center" vertical="center"/>
    </xf>
    <xf numFmtId="0" fontId="18" fillId="8" borderId="4" xfId="0" applyFont="1" applyFill="1" applyBorder="1" applyAlignment="1">
      <alignment horizontal="center" vertical="center"/>
    </xf>
    <xf numFmtId="0" fontId="19" fillId="9" borderId="4" xfId="0" applyFont="1" applyFill="1" applyBorder="1" applyAlignment="1">
      <alignment vertical="center"/>
    </xf>
    <xf numFmtId="0" fontId="5" fillId="10" borderId="4" xfId="0" applyFont="1" applyFill="1" applyBorder="1" applyAlignment="1">
      <alignment vertical="center"/>
    </xf>
    <xf numFmtId="0" fontId="5" fillId="11" borderId="4" xfId="0" applyFont="1" applyFill="1" applyBorder="1" applyAlignment="1">
      <alignment vertical="center"/>
    </xf>
    <xf numFmtId="0" fontId="6" fillId="0" borderId="4" xfId="0" applyFont="1" applyBorder="1" applyAlignment="1">
      <alignment vertical="center"/>
    </xf>
    <xf numFmtId="0" fontId="5" fillId="11" borderId="4" xfId="0" applyFont="1" applyFill="1" applyBorder="1" applyAlignment="1">
      <alignment horizontal="left" vertical="center"/>
    </xf>
    <xf numFmtId="0" fontId="6" fillId="0" borderId="4" xfId="0" applyFont="1" applyBorder="1" applyAlignment="1">
      <alignment horizontal="left" vertical="center"/>
    </xf>
    <xf numFmtId="0" fontId="6" fillId="0" borderId="4" xfId="0" applyFont="1" applyBorder="1" applyAlignment="1">
      <alignment horizontal="center" vertical="center"/>
    </xf>
    <xf numFmtId="0" fontId="0" fillId="0" borderId="4" xfId="0" applyBorder="1" applyAlignment="1">
      <alignment vertical="center"/>
    </xf>
    <xf numFmtId="0" fontId="21" fillId="11" borderId="4" xfId="0" applyFont="1" applyFill="1" applyBorder="1" applyAlignment="1">
      <alignment vertical="center"/>
    </xf>
    <xf numFmtId="0" fontId="19" fillId="3" borderId="4" xfId="0" applyFont="1" applyFill="1" applyBorder="1" applyAlignment="1">
      <alignment vertical="center"/>
    </xf>
    <xf numFmtId="0" fontId="5" fillId="13" borderId="4" xfId="0" applyFont="1" applyFill="1" applyBorder="1" applyAlignment="1">
      <alignment vertical="center"/>
    </xf>
    <xf numFmtId="0" fontId="22" fillId="0" borderId="4" xfId="0" applyFont="1" applyBorder="1" applyAlignment="1">
      <alignment vertical="center"/>
    </xf>
    <xf numFmtId="0" fontId="20" fillId="0" borderId="4" xfId="0" applyFont="1" applyBorder="1" applyAlignment="1">
      <alignment vertical="center"/>
    </xf>
    <xf numFmtId="0" fontId="23" fillId="0" borderId="4" xfId="0" applyFont="1" applyBorder="1" applyAlignment="1">
      <alignment vertical="center"/>
    </xf>
    <xf numFmtId="0" fontId="5" fillId="14" borderId="4" xfId="0" applyFont="1" applyFill="1" applyBorder="1" applyAlignment="1">
      <alignment vertical="center"/>
    </xf>
    <xf numFmtId="0" fontId="6" fillId="0" borderId="4" xfId="0" applyFont="1" applyBorder="1" applyAlignment="1">
      <alignment horizontal="left" vertical="top"/>
    </xf>
    <xf numFmtId="0" fontId="19" fillId="15" borderId="4" xfId="0" applyFont="1" applyFill="1" applyBorder="1" applyAlignment="1">
      <alignment vertical="center"/>
    </xf>
    <xf numFmtId="0" fontId="5" fillId="16" borderId="4" xfId="0" applyFont="1" applyFill="1" applyBorder="1" applyAlignment="1">
      <alignment vertical="center"/>
    </xf>
    <xf numFmtId="0" fontId="24" fillId="0" borderId="4" xfId="0" applyFont="1" applyBorder="1" applyAlignment="1">
      <alignment vertical="center"/>
    </xf>
    <xf numFmtId="0" fontId="5" fillId="17" borderId="4" xfId="0" applyFont="1" applyFill="1" applyBorder="1" applyAlignment="1">
      <alignment vertical="center"/>
    </xf>
    <xf numFmtId="0" fontId="20" fillId="0" borderId="4" xfId="0" applyFont="1" applyBorder="1" applyAlignment="1">
      <alignment horizontal="left" vertical="top"/>
    </xf>
    <xf numFmtId="0" fontId="20" fillId="0" borderId="4" xfId="0" applyFont="1" applyBorder="1" applyAlignment="1">
      <alignment horizontal="center" vertical="center"/>
    </xf>
    <xf numFmtId="0" fontId="6" fillId="0" borderId="4" xfId="0" applyFont="1" applyBorder="1" applyAlignment="1">
      <alignment horizontal="center" vertical="center" wrapText="1"/>
    </xf>
    <xf numFmtId="0" fontId="19" fillId="18" borderId="4" xfId="0" applyFont="1" applyFill="1" applyBorder="1" applyAlignment="1">
      <alignment vertical="center"/>
    </xf>
    <xf numFmtId="0" fontId="5" fillId="19" borderId="4" xfId="0" applyFont="1" applyFill="1" applyBorder="1" applyAlignment="1">
      <alignment vertical="center"/>
    </xf>
    <xf numFmtId="0" fontId="5" fillId="20" borderId="4" xfId="0" applyFont="1" applyFill="1" applyBorder="1" applyAlignment="1">
      <alignment vertical="center"/>
    </xf>
    <xf numFmtId="0" fontId="25" fillId="21" borderId="4" xfId="0" applyFont="1" applyFill="1" applyBorder="1" applyAlignment="1">
      <alignment vertical="center"/>
    </xf>
    <xf numFmtId="0" fontId="26" fillId="21" borderId="4" xfId="0" applyFont="1" applyFill="1" applyBorder="1" applyAlignment="1">
      <alignment vertical="center"/>
    </xf>
    <xf numFmtId="0" fontId="24" fillId="0" borderId="4" xfId="0" applyFont="1" applyBorder="1" applyAlignment="1">
      <alignment horizontal="left" vertical="top"/>
    </xf>
    <xf numFmtId="0" fontId="24" fillId="0" borderId="4" xfId="0" applyFont="1" applyBorder="1" applyAlignment="1">
      <alignment horizontal="center" vertical="center"/>
    </xf>
    <xf numFmtId="0" fontId="24" fillId="0" borderId="4" xfId="0" applyFont="1" applyBorder="1" applyAlignment="1">
      <alignment horizontal="left" vertical="center"/>
    </xf>
    <xf numFmtId="0" fontId="25" fillId="22" borderId="4" xfId="0" applyFont="1" applyFill="1" applyBorder="1" applyAlignment="1">
      <alignment vertical="center"/>
    </xf>
    <xf numFmtId="0" fontId="6" fillId="22" borderId="4" xfId="0" applyFont="1" applyFill="1" applyBorder="1" applyAlignment="1">
      <alignment vertical="center"/>
    </xf>
    <xf numFmtId="0" fontId="6" fillId="23" borderId="4" xfId="0" applyFont="1" applyFill="1" applyBorder="1" applyAlignment="1">
      <alignment vertical="center"/>
    </xf>
    <xf numFmtId="0" fontId="6" fillId="23" borderId="4" xfId="0" applyFont="1" applyFill="1" applyBorder="1" applyAlignment="1">
      <alignment horizontal="left" vertical="top"/>
    </xf>
    <xf numFmtId="0" fontId="6" fillId="23" borderId="4" xfId="0" applyFont="1" applyFill="1" applyBorder="1" applyAlignment="1">
      <alignment horizontal="left" vertical="center"/>
    </xf>
    <xf numFmtId="0" fontId="0" fillId="23" borderId="4" xfId="0" applyFill="1" applyBorder="1" applyAlignment="1">
      <alignment horizontal="left" vertical="top"/>
    </xf>
    <xf numFmtId="0" fontId="6" fillId="23" borderId="4" xfId="0" applyFont="1" applyFill="1" applyBorder="1" applyAlignment="1">
      <alignment horizontal="center" vertical="center"/>
    </xf>
    <xf numFmtId="0" fontId="0" fillId="23" borderId="4" xfId="0" applyFill="1" applyBorder="1" applyAlignment="1">
      <alignment vertical="center"/>
    </xf>
    <xf numFmtId="0" fontId="5" fillId="23" borderId="4" xfId="0" applyFont="1" applyFill="1" applyBorder="1" applyAlignment="1">
      <alignment horizontal="left" vertical="top"/>
    </xf>
    <xf numFmtId="0" fontId="19" fillId="24" borderId="4" xfId="0" applyFont="1" applyFill="1" applyBorder="1" applyAlignment="1">
      <alignment vertical="center"/>
    </xf>
    <xf numFmtId="0" fontId="23" fillId="0" borderId="4" xfId="0" applyFont="1" applyBorder="1" applyAlignment="1">
      <alignment vertical="center" wrapText="1"/>
    </xf>
    <xf numFmtId="0" fontId="20" fillId="0" borderId="4" xfId="0" applyFont="1" applyBorder="1" applyAlignment="1">
      <alignment vertical="center" wrapText="1"/>
    </xf>
    <xf numFmtId="0" fontId="24" fillId="0" borderId="4" xfId="0" applyFont="1" applyBorder="1" applyAlignment="1">
      <alignment horizontal="left" vertical="center" wrapText="1"/>
    </xf>
    <xf numFmtId="0" fontId="6" fillId="23" borderId="4" xfId="0" applyFont="1" applyFill="1" applyBorder="1" applyAlignment="1">
      <alignment horizontal="left" vertical="center" wrapText="1"/>
    </xf>
    <xf numFmtId="0" fontId="29" fillId="11" borderId="4" xfId="0" applyFont="1" applyFill="1" applyBorder="1" applyAlignment="1">
      <alignment vertical="center"/>
    </xf>
    <xf numFmtId="0" fontId="0" fillId="35" borderId="0" xfId="0" applyFill="1" applyAlignment="1">
      <alignment horizontal="left" vertical="center"/>
    </xf>
    <xf numFmtId="0" fontId="0" fillId="35" borderId="0" xfId="0" applyFill="1" applyAlignment="1">
      <alignment horizontal="left" vertical="center" wrapText="1"/>
    </xf>
    <xf numFmtId="0" fontId="0" fillId="35" borderId="0" xfId="0" applyFill="1" applyAlignment="1">
      <alignment horizontal="center" vertical="center"/>
    </xf>
    <xf numFmtId="0" fontId="0" fillId="35" borderId="0" xfId="0" applyFill="1"/>
    <xf numFmtId="0" fontId="8" fillId="35" borderId="0" xfId="1" applyFont="1" applyFill="1"/>
    <xf numFmtId="0" fontId="4" fillId="35" borderId="0" xfId="1" applyFill="1"/>
    <xf numFmtId="0" fontId="10" fillId="35" borderId="4" xfId="1" applyFont="1" applyFill="1" applyBorder="1" applyAlignment="1">
      <alignment horizontal="left" vertical="center" wrapText="1"/>
    </xf>
    <xf numFmtId="166" fontId="4" fillId="35" borderId="4" xfId="1" applyNumberFormat="1" applyFill="1" applyBorder="1"/>
    <xf numFmtId="0" fontId="34" fillId="35" borderId="0" xfId="0" applyFont="1" applyFill="1"/>
    <xf numFmtId="0" fontId="35" fillId="35" borderId="0" xfId="0" applyFont="1" applyFill="1"/>
    <xf numFmtId="0" fontId="36" fillId="35" borderId="0" xfId="0" applyFont="1" applyFill="1"/>
    <xf numFmtId="0" fontId="27" fillId="24" borderId="4" xfId="0" applyFont="1" applyFill="1" applyBorder="1" applyAlignment="1">
      <alignment horizontal="left" vertical="center"/>
    </xf>
    <xf numFmtId="0" fontId="23" fillId="0" borderId="4" xfId="0" applyFont="1" applyBorder="1" applyAlignment="1">
      <alignment horizontal="left" vertical="center" wrapText="1"/>
    </xf>
    <xf numFmtId="3" fontId="37" fillId="35" borderId="0" xfId="0" applyNumberFormat="1" applyFont="1" applyFill="1" applyAlignment="1">
      <alignment horizontal="right"/>
    </xf>
    <xf numFmtId="3" fontId="27" fillId="9" borderId="4" xfId="0" applyNumberFormat="1" applyFont="1" applyFill="1" applyBorder="1" applyAlignment="1">
      <alignment horizontal="right" vertical="center"/>
    </xf>
    <xf numFmtId="3" fontId="7" fillId="10" borderId="4" xfId="0" applyNumberFormat="1" applyFont="1" applyFill="1" applyBorder="1" applyAlignment="1">
      <alignment horizontal="right" vertical="center"/>
    </xf>
    <xf numFmtId="3" fontId="28" fillId="11" borderId="4" xfId="0" applyNumberFormat="1" applyFont="1" applyFill="1" applyBorder="1" applyAlignment="1">
      <alignment horizontal="right" vertical="center"/>
    </xf>
    <xf numFmtId="3" fontId="28" fillId="0" borderId="4" xfId="0" applyNumberFormat="1" applyFont="1" applyBorder="1" applyAlignment="1">
      <alignment horizontal="right" vertical="center"/>
    </xf>
    <xf numFmtId="3" fontId="37" fillId="0" borderId="4" xfId="0" applyNumberFormat="1" applyFont="1" applyBorder="1" applyAlignment="1">
      <alignment horizontal="right" vertical="center"/>
    </xf>
    <xf numFmtId="3" fontId="27" fillId="3" borderId="4" xfId="0" applyNumberFormat="1" applyFont="1" applyFill="1" applyBorder="1" applyAlignment="1">
      <alignment horizontal="right" vertical="center"/>
    </xf>
    <xf numFmtId="3" fontId="7" fillId="13" borderId="4" xfId="0" applyNumberFormat="1" applyFont="1" applyFill="1" applyBorder="1" applyAlignment="1">
      <alignment horizontal="right" vertical="center"/>
    </xf>
    <xf numFmtId="3" fontId="7" fillId="14" borderId="4" xfId="0" applyNumberFormat="1" applyFont="1" applyFill="1" applyBorder="1" applyAlignment="1">
      <alignment horizontal="right" vertical="center"/>
    </xf>
    <xf numFmtId="3" fontId="27" fillId="15" borderId="4" xfId="0" applyNumberFormat="1" applyFont="1" applyFill="1" applyBorder="1" applyAlignment="1">
      <alignment horizontal="right" vertical="center"/>
    </xf>
    <xf numFmtId="3" fontId="7" fillId="16" borderId="4" xfId="0" applyNumberFormat="1" applyFont="1" applyFill="1" applyBorder="1" applyAlignment="1">
      <alignment horizontal="right" vertical="center"/>
    </xf>
    <xf numFmtId="3" fontId="7" fillId="17" borderId="4" xfId="0" applyNumberFormat="1" applyFont="1" applyFill="1" applyBorder="1" applyAlignment="1">
      <alignment horizontal="right" vertical="center"/>
    </xf>
    <xf numFmtId="3" fontId="27" fillId="18" borderId="4" xfId="0" applyNumberFormat="1" applyFont="1" applyFill="1" applyBorder="1" applyAlignment="1">
      <alignment horizontal="right" vertical="center"/>
    </xf>
    <xf numFmtId="3" fontId="7" fillId="19" borderId="4" xfId="0" applyNumberFormat="1" applyFont="1" applyFill="1" applyBorder="1" applyAlignment="1">
      <alignment horizontal="right" vertical="center"/>
    </xf>
    <xf numFmtId="3" fontId="7" fillId="20" borderId="4" xfId="0" applyNumberFormat="1" applyFont="1" applyFill="1" applyBorder="1" applyAlignment="1">
      <alignment horizontal="right" vertical="center"/>
    </xf>
    <xf numFmtId="3" fontId="39" fillId="21" borderId="4" xfId="0" applyNumberFormat="1" applyFont="1" applyFill="1" applyBorder="1" applyAlignment="1">
      <alignment horizontal="right" vertical="center"/>
    </xf>
    <xf numFmtId="3" fontId="38" fillId="21" borderId="4" xfId="0" applyNumberFormat="1" applyFont="1" applyFill="1" applyBorder="1" applyAlignment="1">
      <alignment horizontal="right" vertical="center"/>
    </xf>
    <xf numFmtId="3" fontId="39" fillId="22" borderId="4" xfId="0" applyNumberFormat="1" applyFont="1" applyFill="1" applyBorder="1" applyAlignment="1">
      <alignment horizontal="right" vertical="center"/>
    </xf>
    <xf numFmtId="3" fontId="28" fillId="22" borderId="4" xfId="0" applyNumberFormat="1" applyFont="1" applyFill="1" applyBorder="1" applyAlignment="1">
      <alignment horizontal="right" vertical="center"/>
    </xf>
    <xf numFmtId="3" fontId="28" fillId="23" borderId="4" xfId="0" applyNumberFormat="1" applyFont="1" applyFill="1" applyBorder="1" applyAlignment="1">
      <alignment horizontal="right" vertical="center"/>
    </xf>
    <xf numFmtId="3" fontId="37" fillId="23" borderId="4" xfId="0" applyNumberFormat="1" applyFont="1" applyFill="1" applyBorder="1" applyAlignment="1">
      <alignment horizontal="right" vertical="center"/>
    </xf>
    <xf numFmtId="3" fontId="27" fillId="24" borderId="4" xfId="0" applyNumberFormat="1" applyFont="1" applyFill="1" applyBorder="1" applyAlignment="1">
      <alignment horizontal="right" vertical="center"/>
    </xf>
    <xf numFmtId="3" fontId="37" fillId="0" borderId="4" xfId="0" applyNumberFormat="1" applyFont="1" applyBorder="1" applyAlignment="1">
      <alignment horizontal="right"/>
    </xf>
    <xf numFmtId="3" fontId="40" fillId="8" borderId="4" xfId="0" applyNumberFormat="1" applyFont="1" applyFill="1" applyBorder="1" applyAlignment="1">
      <alignment horizontal="center" vertical="center" wrapText="1"/>
    </xf>
    <xf numFmtId="49" fontId="0" fillId="35" borderId="0" xfId="0" applyNumberFormat="1" applyFill="1" applyAlignment="1">
      <alignment horizontal="left" vertical="center"/>
    </xf>
    <xf numFmtId="49" fontId="0" fillId="0" borderId="0" xfId="0" applyNumberFormat="1"/>
    <xf numFmtId="49" fontId="12" fillId="0" borderId="0" xfId="0" applyNumberFormat="1" applyFont="1" applyAlignment="1">
      <alignment vertical="center"/>
    </xf>
    <xf numFmtId="49" fontId="13" fillId="0" borderId="0" xfId="0" applyNumberFormat="1" applyFont="1" applyAlignment="1">
      <alignment vertical="center"/>
    </xf>
    <xf numFmtId="0" fontId="41" fillId="0" borderId="3" xfId="0" applyFont="1" applyBorder="1" applyAlignment="1">
      <alignment vertical="top" wrapText="1"/>
    </xf>
    <xf numFmtId="0" fontId="8" fillId="0" borderId="2" xfId="0" applyFont="1" applyBorder="1" applyAlignment="1">
      <alignment vertical="top" wrapText="1"/>
    </xf>
    <xf numFmtId="167" fontId="41" fillId="0" borderId="3" xfId="0" applyNumberFormat="1" applyFont="1" applyBorder="1" applyAlignment="1">
      <alignment vertical="top" wrapText="1"/>
    </xf>
    <xf numFmtId="0" fontId="41" fillId="0" borderId="3" xfId="0" applyFont="1" applyBorder="1" applyAlignment="1">
      <alignment horizontal="left" vertical="top" wrapText="1"/>
    </xf>
    <xf numFmtId="0" fontId="8" fillId="0" borderId="3" xfId="0" applyFont="1" applyBorder="1" applyAlignment="1">
      <alignment horizontal="left" vertical="top" wrapText="1"/>
    </xf>
    <xf numFmtId="0" fontId="14" fillId="0" borderId="4" xfId="0" applyFont="1" applyBorder="1" applyAlignment="1">
      <alignment vertical="top"/>
    </xf>
    <xf numFmtId="0" fontId="13" fillId="35" borderId="0" xfId="0" applyFont="1" applyFill="1" applyAlignment="1">
      <alignment horizontal="left" vertical="center"/>
    </xf>
    <xf numFmtId="0" fontId="13" fillId="0" borderId="0" xfId="0" applyFont="1"/>
    <xf numFmtId="0" fontId="13" fillId="0" borderId="4" xfId="0" applyFont="1" applyBorder="1" applyAlignment="1">
      <alignment vertical="top"/>
    </xf>
    <xf numFmtId="49" fontId="13" fillId="35" borderId="0" xfId="0" applyNumberFormat="1" applyFont="1" applyFill="1" applyAlignment="1">
      <alignment horizontal="left" vertical="center"/>
    </xf>
    <xf numFmtId="49" fontId="13" fillId="0" borderId="0" xfId="0" applyNumberFormat="1" applyFont="1"/>
    <xf numFmtId="49" fontId="13" fillId="35" borderId="0" xfId="0" applyNumberFormat="1" applyFont="1" applyFill="1" applyAlignment="1">
      <alignment horizontal="left" vertical="center" wrapText="1"/>
    </xf>
    <xf numFmtId="0" fontId="9" fillId="37" borderId="4" xfId="1" applyFont="1" applyFill="1" applyBorder="1" applyAlignment="1">
      <alignment horizontal="left" vertical="center" wrapText="1"/>
    </xf>
    <xf numFmtId="166" fontId="29" fillId="37" borderId="4" xfId="1" applyNumberFormat="1" applyFont="1" applyFill="1" applyBorder="1"/>
    <xf numFmtId="0" fontId="47" fillId="23" borderId="0" xfId="0" applyFont="1" applyFill="1"/>
    <xf numFmtId="0" fontId="14" fillId="0" borderId="4" xfId="0" applyFont="1" applyBorder="1" applyAlignment="1">
      <alignment vertical="top" wrapText="1"/>
    </xf>
    <xf numFmtId="0" fontId="13" fillId="0" borderId="4" xfId="0" applyFont="1" applyBorder="1" applyAlignment="1">
      <alignment vertical="top" wrapText="1"/>
    </xf>
    <xf numFmtId="0" fontId="13" fillId="0" borderId="4" xfId="0" quotePrefix="1" applyFont="1" applyBorder="1" applyAlignment="1">
      <alignment vertical="top" wrapText="1"/>
    </xf>
    <xf numFmtId="0" fontId="13" fillId="0" borderId="4" xfId="0" applyFont="1" applyBorder="1" applyAlignment="1">
      <alignment horizontal="left" vertical="top" wrapText="1"/>
    </xf>
    <xf numFmtId="3" fontId="0" fillId="35" borderId="0" xfId="0" applyNumberFormat="1" applyFill="1"/>
    <xf numFmtId="166" fontId="0" fillId="35" borderId="0" xfId="0" applyNumberFormat="1" applyFill="1"/>
    <xf numFmtId="166" fontId="29" fillId="35" borderId="4" xfId="1" applyNumberFormat="1" applyFont="1" applyFill="1" applyBorder="1"/>
    <xf numFmtId="49" fontId="26" fillId="5" borderId="5" xfId="0" applyNumberFormat="1" applyFont="1" applyFill="1" applyBorder="1" applyAlignment="1">
      <alignment vertical="center" wrapText="1"/>
    </xf>
    <xf numFmtId="49" fontId="26" fillId="5" borderId="6" xfId="0" applyNumberFormat="1" applyFont="1" applyFill="1" applyBorder="1" applyAlignment="1">
      <alignment vertical="center" wrapText="1"/>
    </xf>
    <xf numFmtId="0" fontId="50" fillId="35" borderId="0" xfId="0" applyFont="1" applyFill="1"/>
    <xf numFmtId="167" fontId="50" fillId="35" borderId="0" xfId="0" applyNumberFormat="1" applyFont="1" applyFill="1"/>
    <xf numFmtId="9" fontId="50" fillId="35" borderId="0" xfId="0" applyNumberFormat="1" applyFont="1" applyFill="1"/>
    <xf numFmtId="3" fontId="6" fillId="0" borderId="4" xfId="0" applyNumberFormat="1" applyFont="1" applyBorder="1" applyAlignment="1">
      <alignment horizontal="right" vertical="center"/>
    </xf>
    <xf numFmtId="0" fontId="45" fillId="0" borderId="3" xfId="0" applyFont="1" applyBorder="1" applyAlignment="1">
      <alignment vertical="top" wrapText="1"/>
    </xf>
    <xf numFmtId="0" fontId="46" fillId="0" borderId="3" xfId="0" applyFont="1" applyBorder="1" applyAlignment="1">
      <alignment vertical="top" wrapText="1"/>
    </xf>
    <xf numFmtId="0" fontId="8" fillId="35" borderId="3" xfId="0" applyFont="1" applyFill="1" applyBorder="1" applyAlignment="1">
      <alignment vertical="top" wrapText="1"/>
    </xf>
    <xf numFmtId="0" fontId="44" fillId="0" borderId="4" xfId="0" quotePrefix="1" applyFont="1" applyBorder="1" applyAlignment="1">
      <alignment vertical="top" wrapText="1"/>
    </xf>
    <xf numFmtId="166" fontId="5" fillId="35" borderId="4" xfId="1" applyNumberFormat="1" applyFont="1" applyFill="1" applyBorder="1"/>
    <xf numFmtId="168" fontId="0" fillId="35" borderId="0" xfId="0" applyNumberFormat="1" applyFill="1"/>
    <xf numFmtId="0" fontId="52" fillId="11" borderId="4" xfId="0" applyFont="1" applyFill="1" applyBorder="1" applyAlignment="1">
      <alignment horizontal="left" vertical="center"/>
    </xf>
    <xf numFmtId="3" fontId="51" fillId="11" borderId="4" xfId="0" applyNumberFormat="1" applyFont="1" applyFill="1" applyBorder="1" applyAlignment="1">
      <alignment horizontal="right" vertical="center"/>
    </xf>
    <xf numFmtId="0" fontId="51" fillId="0" borderId="4" xfId="0" applyFont="1" applyBorder="1" applyAlignment="1">
      <alignment horizontal="left" vertical="center"/>
    </xf>
    <xf numFmtId="3" fontId="51" fillId="0" borderId="4" xfId="0" applyNumberFormat="1" applyFont="1" applyBorder="1" applyAlignment="1">
      <alignment horizontal="right" vertical="center"/>
    </xf>
    <xf numFmtId="3" fontId="53" fillId="0" borderId="4" xfId="0" applyNumberFormat="1" applyFont="1" applyBorder="1" applyAlignment="1">
      <alignment horizontal="right" vertical="center"/>
    </xf>
    <xf numFmtId="3" fontId="23" fillId="11" borderId="4" xfId="0" applyNumberFormat="1" applyFont="1" applyFill="1" applyBorder="1" applyAlignment="1">
      <alignment horizontal="right" vertical="center"/>
    </xf>
    <xf numFmtId="0" fontId="23" fillId="0" borderId="4" xfId="0" applyFont="1" applyBorder="1" applyAlignment="1">
      <alignment horizontal="left" vertical="center"/>
    </xf>
    <xf numFmtId="0" fontId="52" fillId="11" borderId="4" xfId="0" applyFont="1" applyFill="1" applyBorder="1" applyAlignment="1">
      <alignment vertical="center"/>
    </xf>
    <xf numFmtId="3" fontId="53" fillId="0" borderId="4" xfId="0" applyNumberFormat="1" applyFont="1" applyBorder="1" applyAlignment="1">
      <alignment horizontal="right"/>
    </xf>
    <xf numFmtId="0" fontId="54" fillId="11" borderId="4" xfId="0" applyFont="1" applyFill="1" applyBorder="1" applyAlignment="1">
      <alignment vertical="center"/>
    </xf>
    <xf numFmtId="3" fontId="34" fillId="0" borderId="4" xfId="0" applyNumberFormat="1" applyFont="1" applyBorder="1" applyAlignment="1">
      <alignment horizontal="right"/>
    </xf>
    <xf numFmtId="9" fontId="23" fillId="0" borderId="4" xfId="0" applyNumberFormat="1" applyFont="1" applyBorder="1" applyAlignment="1">
      <alignment horizontal="right" vertical="center"/>
    </xf>
    <xf numFmtId="0" fontId="41" fillId="0" borderId="4" xfId="0" applyFont="1" applyBorder="1" applyAlignment="1">
      <alignment horizontal="left" vertical="top" wrapText="1"/>
    </xf>
    <xf numFmtId="3" fontId="41" fillId="0" borderId="3" xfId="0" applyNumberFormat="1" applyFont="1" applyBorder="1" applyAlignment="1">
      <alignment vertical="top" wrapText="1"/>
    </xf>
    <xf numFmtId="3" fontId="8" fillId="34" borderId="3" xfId="0" applyNumberFormat="1" applyFont="1" applyFill="1" applyBorder="1" applyAlignment="1">
      <alignment vertical="top" wrapText="1"/>
    </xf>
    <xf numFmtId="4" fontId="0" fillId="35" borderId="0" xfId="0" applyNumberFormat="1" applyFill="1"/>
    <xf numFmtId="3" fontId="28" fillId="35" borderId="4" xfId="0" applyNumberFormat="1" applyFont="1" applyFill="1" applyBorder="1" applyAlignment="1">
      <alignment horizontal="right" vertical="center"/>
    </xf>
    <xf numFmtId="0" fontId="55" fillId="35" borderId="0" xfId="0" applyFont="1" applyFill="1"/>
    <xf numFmtId="0" fontId="56" fillId="35" borderId="0" xfId="0" applyFont="1" applyFill="1"/>
    <xf numFmtId="9" fontId="56" fillId="35" borderId="0" xfId="0" applyNumberFormat="1" applyFont="1" applyFill="1" applyAlignment="1">
      <alignment horizontal="left"/>
    </xf>
    <xf numFmtId="0" fontId="41" fillId="35" borderId="0" xfId="0" applyFont="1" applyFill="1" applyAlignment="1">
      <alignment horizontal="left" vertical="top"/>
    </xf>
    <xf numFmtId="0" fontId="8" fillId="35" borderId="0" xfId="0" applyFont="1" applyFill="1" applyAlignment="1">
      <alignment horizontal="left" vertical="top"/>
    </xf>
    <xf numFmtId="4" fontId="41" fillId="35" borderId="0" xfId="0" applyNumberFormat="1" applyFont="1" applyFill="1" applyAlignment="1">
      <alignment horizontal="left" vertical="top"/>
    </xf>
    <xf numFmtId="4" fontId="8" fillId="35" borderId="0" xfId="0" applyNumberFormat="1" applyFont="1" applyFill="1" applyAlignment="1">
      <alignment horizontal="left" vertical="top"/>
    </xf>
    <xf numFmtId="0" fontId="6" fillId="35" borderId="0" xfId="0" applyFont="1" applyFill="1" applyAlignment="1">
      <alignment horizontal="center" vertical="center" wrapText="1"/>
    </xf>
    <xf numFmtId="0" fontId="5" fillId="3" borderId="4"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57" fillId="35" borderId="0" xfId="0" applyFont="1" applyFill="1" applyAlignment="1">
      <alignment vertical="center"/>
    </xf>
    <xf numFmtId="0" fontId="26" fillId="4" borderId="0" xfId="0" applyFont="1" applyFill="1" applyAlignment="1">
      <alignment horizontal="left" vertical="center"/>
    </xf>
    <xf numFmtId="0" fontId="26" fillId="4" borderId="0" xfId="0" applyFont="1" applyFill="1" applyAlignment="1">
      <alignment vertical="center" wrapText="1"/>
    </xf>
    <xf numFmtId="4" fontId="26" fillId="4" borderId="0" xfId="0" applyNumberFormat="1" applyFont="1" applyFill="1" applyAlignment="1">
      <alignment vertical="center" wrapText="1"/>
    </xf>
    <xf numFmtId="0" fontId="41" fillId="35" borderId="0" xfId="0" applyFont="1" applyFill="1" applyAlignment="1">
      <alignment vertical="top"/>
    </xf>
    <xf numFmtId="4" fontId="41" fillId="0" borderId="3" xfId="0" applyNumberFormat="1" applyFont="1" applyBorder="1" applyAlignment="1">
      <alignment vertical="top" wrapText="1"/>
    </xf>
    <xf numFmtId="3" fontId="26" fillId="4" borderId="0" xfId="0" applyNumberFormat="1" applyFont="1" applyFill="1" applyAlignment="1">
      <alignment vertical="center" wrapText="1"/>
    </xf>
    <xf numFmtId="0" fontId="8" fillId="0" borderId="3" xfId="0" applyFont="1" applyBorder="1" applyAlignment="1">
      <alignment vertical="top" wrapText="1"/>
    </xf>
    <xf numFmtId="0" fontId="45" fillId="0" borderId="3" xfId="0" applyFont="1" applyBorder="1" applyAlignment="1">
      <alignment horizontal="left" vertical="top" wrapText="1"/>
    </xf>
    <xf numFmtId="0" fontId="8" fillId="35" borderId="0" xfId="0" applyFont="1" applyFill="1" applyAlignment="1">
      <alignment vertical="top" wrapText="1"/>
    </xf>
    <xf numFmtId="0" fontId="41" fillId="35" borderId="0" xfId="0" applyFont="1" applyFill="1" applyAlignment="1">
      <alignment vertical="top" wrapText="1"/>
    </xf>
    <xf numFmtId="4" fontId="41" fillId="35" borderId="0" xfId="0" applyNumberFormat="1" applyFont="1" applyFill="1" applyAlignment="1">
      <alignment vertical="top" wrapText="1"/>
    </xf>
    <xf numFmtId="4" fontId="8" fillId="35" borderId="0" xfId="0" applyNumberFormat="1" applyFont="1" applyFill="1" applyAlignment="1">
      <alignment vertical="top" wrapText="1"/>
    </xf>
    <xf numFmtId="0" fontId="8" fillId="35" borderId="0" xfId="0" applyFont="1" applyFill="1" applyAlignment="1">
      <alignment vertical="top"/>
    </xf>
    <xf numFmtId="4" fontId="41" fillId="35" borderId="0" xfId="0" applyNumberFormat="1" applyFont="1" applyFill="1" applyAlignment="1">
      <alignment vertical="top"/>
    </xf>
    <xf numFmtId="4" fontId="8" fillId="35" borderId="0" xfId="0" applyNumberFormat="1" applyFont="1" applyFill="1" applyAlignment="1">
      <alignment vertical="top"/>
    </xf>
    <xf numFmtId="0" fontId="8" fillId="4" borderId="0" xfId="0" applyFont="1" applyFill="1" applyAlignment="1">
      <alignment horizontal="left" vertical="top"/>
    </xf>
    <xf numFmtId="0" fontId="8" fillId="4" borderId="0" xfId="0" applyFont="1" applyFill="1" applyAlignment="1">
      <alignment vertical="top"/>
    </xf>
    <xf numFmtId="0" fontId="46" fillId="0" borderId="4" xfId="1" applyFont="1" applyBorder="1" applyAlignment="1">
      <alignment horizontal="left" vertical="top" wrapText="1"/>
    </xf>
    <xf numFmtId="169" fontId="41" fillId="35" borderId="0" xfId="0" applyNumberFormat="1" applyFont="1" applyFill="1" applyAlignment="1">
      <alignment vertical="top"/>
    </xf>
    <xf numFmtId="166" fontId="8" fillId="0" borderId="4" xfId="1" applyNumberFormat="1" applyFont="1" applyBorder="1" applyAlignment="1">
      <alignment vertical="top"/>
    </xf>
    <xf numFmtId="168" fontId="41" fillId="35" borderId="0" xfId="0" applyNumberFormat="1" applyFont="1" applyFill="1" applyAlignment="1">
      <alignment vertical="top"/>
    </xf>
    <xf numFmtId="0" fontId="46" fillId="36" borderId="4" xfId="1" applyFont="1" applyFill="1" applyBorder="1" applyAlignment="1">
      <alignment horizontal="left" vertical="top" wrapText="1"/>
    </xf>
    <xf numFmtId="166" fontId="8" fillId="36" borderId="4" xfId="1" applyNumberFormat="1" applyFont="1" applyFill="1" applyBorder="1" applyAlignment="1">
      <alignment vertical="top"/>
    </xf>
    <xf numFmtId="164" fontId="41" fillId="35" borderId="0" xfId="3" applyFont="1" applyFill="1" applyAlignment="1">
      <alignment vertical="top"/>
    </xf>
    <xf numFmtId="166" fontId="8" fillId="35" borderId="0" xfId="0" applyNumberFormat="1" applyFont="1" applyFill="1" applyAlignment="1">
      <alignment vertical="top"/>
    </xf>
    <xf numFmtId="0" fontId="45" fillId="0" borderId="0" xfId="0" applyFont="1" applyAlignment="1">
      <alignment vertical="top" wrapText="1"/>
    </xf>
    <xf numFmtId="164" fontId="0" fillId="35" borderId="0" xfId="3" applyFont="1" applyFill="1"/>
    <xf numFmtId="43" fontId="0" fillId="35" borderId="0" xfId="0" applyNumberFormat="1" applyFill="1"/>
    <xf numFmtId="49" fontId="60" fillId="35" borderId="0" xfId="0" applyNumberFormat="1" applyFont="1" applyFill="1" applyAlignment="1">
      <alignment horizontal="left" vertical="center"/>
    </xf>
    <xf numFmtId="49" fontId="60" fillId="0" borderId="0" xfId="0" applyNumberFormat="1" applyFont="1"/>
    <xf numFmtId="49" fontId="61" fillId="5" borderId="5" xfId="0" applyNumberFormat="1" applyFont="1" applyFill="1" applyBorder="1" applyAlignment="1">
      <alignment vertical="center" wrapText="1"/>
    </xf>
    <xf numFmtId="49" fontId="61" fillId="5" borderId="6" xfId="0" applyNumberFormat="1" applyFont="1" applyFill="1" applyBorder="1" applyAlignment="1">
      <alignment vertical="center" wrapText="1"/>
    </xf>
    <xf numFmtId="49" fontId="62" fillId="35" borderId="0" xfId="0" applyNumberFormat="1" applyFont="1" applyFill="1" applyAlignment="1">
      <alignment horizontal="left" vertical="center"/>
    </xf>
    <xf numFmtId="49" fontId="63" fillId="0" borderId="7" xfId="0" applyNumberFormat="1" applyFont="1" applyBorder="1" applyAlignment="1">
      <alignment horizontal="left" vertical="top" wrapText="1"/>
    </xf>
    <xf numFmtId="49" fontId="62" fillId="0" borderId="0" xfId="0" applyNumberFormat="1" applyFont="1"/>
    <xf numFmtId="49" fontId="62" fillId="35" borderId="0" xfId="0" applyNumberFormat="1" applyFont="1" applyFill="1" applyAlignment="1">
      <alignment horizontal="left" vertical="center" wrapText="1"/>
    </xf>
    <xf numFmtId="0" fontId="62" fillId="0" borderId="8" xfId="0" quotePrefix="1" applyFont="1" applyBorder="1" applyAlignment="1">
      <alignment horizontal="left" vertical="top" wrapText="1"/>
    </xf>
    <xf numFmtId="49" fontId="62" fillId="0" borderId="8" xfId="0" quotePrefix="1" applyNumberFormat="1" applyFont="1" applyBorder="1" applyAlignment="1">
      <alignment horizontal="left" vertical="top" wrapText="1"/>
    </xf>
    <xf numFmtId="49" fontId="62" fillId="0" borderId="8" xfId="0" applyNumberFormat="1" applyFont="1" applyBorder="1" applyAlignment="1">
      <alignment horizontal="left" vertical="top" wrapText="1"/>
    </xf>
    <xf numFmtId="49" fontId="63" fillId="0" borderId="7" xfId="0" applyNumberFormat="1" applyFont="1" applyBorder="1" applyAlignment="1">
      <alignment vertical="top" wrapText="1"/>
    </xf>
    <xf numFmtId="0" fontId="64" fillId="35" borderId="8" xfId="0" quotePrefix="1" applyFont="1" applyFill="1" applyBorder="1" applyAlignment="1">
      <alignment vertical="top" wrapText="1"/>
    </xf>
    <xf numFmtId="49" fontId="65" fillId="0" borderId="0" xfId="0" applyNumberFormat="1" applyFont="1" applyAlignment="1">
      <alignment vertical="center"/>
    </xf>
    <xf numFmtId="49" fontId="62" fillId="0" borderId="0" xfId="0" applyNumberFormat="1" applyFont="1" applyAlignment="1">
      <alignment vertical="center"/>
    </xf>
    <xf numFmtId="0" fontId="64" fillId="0" borderId="8" xfId="0" quotePrefix="1" applyFont="1" applyBorder="1" applyAlignment="1">
      <alignment wrapText="1"/>
    </xf>
    <xf numFmtId="0" fontId="64" fillId="0" borderId="8" xfId="0" quotePrefix="1" applyFont="1" applyBorder="1" applyAlignment="1">
      <alignment vertical="top" wrapText="1"/>
    </xf>
    <xf numFmtId="0" fontId="64" fillId="0" borderId="8" xfId="0" applyFont="1" applyBorder="1" applyAlignment="1">
      <alignment vertical="top" wrapText="1"/>
    </xf>
    <xf numFmtId="0" fontId="64" fillId="0" borderId="8" xfId="0" applyFont="1" applyBorder="1" applyAlignment="1">
      <alignment wrapText="1"/>
    </xf>
    <xf numFmtId="0" fontId="64" fillId="35" borderId="8" xfId="0" applyFont="1" applyFill="1" applyBorder="1" applyAlignment="1">
      <alignment vertical="top" wrapText="1"/>
    </xf>
    <xf numFmtId="49" fontId="43" fillId="0" borderId="5" xfId="0" applyNumberFormat="1" applyFont="1" applyBorder="1" applyAlignment="1">
      <alignment horizontal="left" vertical="top" wrapText="1"/>
    </xf>
    <xf numFmtId="0" fontId="44" fillId="0" borderId="5" xfId="0" quotePrefix="1" applyFont="1" applyBorder="1" applyAlignment="1">
      <alignment horizontal="left" vertical="top" wrapText="1"/>
    </xf>
    <xf numFmtId="49" fontId="44" fillId="0" borderId="5" xfId="0" applyNumberFormat="1" applyFont="1" applyBorder="1" applyAlignment="1">
      <alignment horizontal="left" vertical="top" wrapText="1"/>
    </xf>
    <xf numFmtId="49" fontId="43" fillId="0" borderId="5" xfId="0" applyNumberFormat="1" applyFont="1" applyBorder="1" applyAlignment="1">
      <alignment vertical="top" wrapText="1"/>
    </xf>
    <xf numFmtId="0" fontId="45" fillId="0" borderId="5" xfId="0" applyFont="1" applyBorder="1" applyAlignment="1">
      <alignment horizontal="left" vertical="top" wrapText="1"/>
    </xf>
    <xf numFmtId="0" fontId="45" fillId="35" borderId="5" xfId="0" quotePrefix="1" applyFont="1" applyFill="1" applyBorder="1" applyAlignment="1">
      <alignment vertical="top" wrapText="1"/>
    </xf>
    <xf numFmtId="0" fontId="59" fillId="0" borderId="3" xfId="0" applyFont="1" applyBorder="1" applyAlignment="1">
      <alignment vertical="top" wrapText="1"/>
    </xf>
    <xf numFmtId="0" fontId="69" fillId="0" borderId="16" xfId="0" applyFont="1" applyBorder="1" applyAlignment="1">
      <alignment horizontal="center" vertical="center" wrapText="1"/>
    </xf>
    <xf numFmtId="0" fontId="69" fillId="0" borderId="19" xfId="0" applyFont="1" applyBorder="1" applyAlignment="1">
      <alignment horizontal="center" vertical="center" wrapText="1"/>
    </xf>
    <xf numFmtId="0" fontId="69" fillId="0" borderId="22" xfId="0" applyFont="1" applyBorder="1" applyAlignment="1">
      <alignment horizontal="center" vertical="center" wrapText="1"/>
    </xf>
    <xf numFmtId="0" fontId="0" fillId="0" borderId="16" xfId="0" applyBorder="1"/>
    <xf numFmtId="0" fontId="70" fillId="0" borderId="16" xfId="0" applyFont="1" applyBorder="1" applyAlignment="1">
      <alignment horizontal="left" vertical="center" wrapText="1"/>
    </xf>
    <xf numFmtId="0" fontId="0" fillId="0" borderId="19" xfId="0" applyBorder="1"/>
    <xf numFmtId="0" fontId="70" fillId="0" borderId="19" xfId="0" applyFont="1" applyBorder="1" applyAlignment="1">
      <alignment horizontal="left" vertical="center" wrapText="1"/>
    </xf>
    <xf numFmtId="0" fontId="0" fillId="0" borderId="22" xfId="0" applyBorder="1"/>
    <xf numFmtId="0" fontId="70" fillId="0" borderId="22" xfId="0" applyFont="1" applyBorder="1" applyAlignment="1">
      <alignment horizontal="left" vertical="center" wrapText="1"/>
    </xf>
    <xf numFmtId="0" fontId="0" fillId="0" borderId="23" xfId="0" applyBorder="1"/>
    <xf numFmtId="0" fontId="49" fillId="0" borderId="0" xfId="7"/>
    <xf numFmtId="0" fontId="49" fillId="46" borderId="24" xfId="7" applyFill="1" applyBorder="1"/>
    <xf numFmtId="0" fontId="49" fillId="35" borderId="0" xfId="7" applyFill="1"/>
    <xf numFmtId="0" fontId="49" fillId="47" borderId="24" xfId="7" applyFill="1" applyBorder="1"/>
    <xf numFmtId="0" fontId="49" fillId="46" borderId="25" xfId="7" applyFill="1" applyBorder="1"/>
    <xf numFmtId="0" fontId="71" fillId="0" borderId="0" xfId="7" applyFont="1"/>
    <xf numFmtId="0" fontId="71" fillId="35" borderId="0" xfId="7" applyFont="1" applyFill="1"/>
    <xf numFmtId="0" fontId="49" fillId="46" borderId="26" xfId="7" applyFill="1" applyBorder="1"/>
    <xf numFmtId="0" fontId="71" fillId="46" borderId="24" xfId="7" applyFont="1" applyFill="1" applyBorder="1"/>
    <xf numFmtId="0" fontId="71" fillId="47" borderId="24" xfId="7" applyFont="1" applyFill="1" applyBorder="1"/>
    <xf numFmtId="0" fontId="49" fillId="47" borderId="26" xfId="7" applyFill="1" applyBorder="1"/>
    <xf numFmtId="9" fontId="49" fillId="0" borderId="0" xfId="7" applyNumberFormat="1"/>
    <xf numFmtId="0" fontId="72" fillId="35" borderId="0" xfId="8" applyNumberFormat="1" applyFont="1" applyFill="1" applyAlignment="1">
      <alignment horizontal="left"/>
    </xf>
    <xf numFmtId="0" fontId="73" fillId="35" borderId="0" xfId="7" applyFont="1" applyFill="1"/>
    <xf numFmtId="0" fontId="49" fillId="47" borderId="25" xfId="7" applyFill="1" applyBorder="1"/>
    <xf numFmtId="9" fontId="73" fillId="35" borderId="0" xfId="7" applyNumberFormat="1" applyFont="1" applyFill="1"/>
    <xf numFmtId="0" fontId="74" fillId="45" borderId="27" xfId="0" applyFont="1" applyFill="1" applyBorder="1" applyAlignment="1">
      <alignment horizontal="left" vertical="center" wrapText="1" readingOrder="1"/>
    </xf>
    <xf numFmtId="0" fontId="75" fillId="0" borderId="28" xfId="0" applyFont="1" applyBorder="1" applyAlignment="1">
      <alignment horizontal="center" vertical="top" wrapText="1" readingOrder="1"/>
    </xf>
    <xf numFmtId="0" fontId="74" fillId="48" borderId="27" xfId="0" applyFont="1" applyFill="1" applyBorder="1" applyAlignment="1">
      <alignment horizontal="left" vertical="center" wrapText="1" readingOrder="1"/>
    </xf>
    <xf numFmtId="0" fontId="74" fillId="49" borderId="27" xfId="0" applyFont="1" applyFill="1" applyBorder="1" applyAlignment="1">
      <alignment horizontal="left" vertical="center" wrapText="1" readingOrder="1"/>
    </xf>
    <xf numFmtId="0" fontId="74" fillId="50" borderId="27" xfId="0" applyFont="1" applyFill="1" applyBorder="1" applyAlignment="1">
      <alignment horizontal="left" vertical="center" wrapText="1" readingOrder="1"/>
    </xf>
    <xf numFmtId="0" fontId="85" fillId="35" borderId="16" xfId="0" applyFont="1" applyFill="1" applyBorder="1" applyAlignment="1">
      <alignment vertical="center" wrapText="1"/>
    </xf>
    <xf numFmtId="0" fontId="85" fillId="35" borderId="16" xfId="0" applyFont="1" applyFill="1" applyBorder="1" applyAlignment="1">
      <alignment horizontal="left" vertical="center" wrapText="1"/>
    </xf>
    <xf numFmtId="0" fontId="0" fillId="0" borderId="17" xfId="0" applyBorder="1"/>
    <xf numFmtId="0" fontId="85" fillId="35" borderId="19" xfId="0" applyFont="1" applyFill="1" applyBorder="1" applyAlignment="1">
      <alignment vertical="center" wrapText="1"/>
    </xf>
    <xf numFmtId="0" fontId="85" fillId="35" borderId="19" xfId="0" applyFont="1" applyFill="1" applyBorder="1" applyAlignment="1">
      <alignment horizontal="left" vertical="center" wrapText="1"/>
    </xf>
    <xf numFmtId="0" fontId="0" fillId="0" borderId="20" xfId="0" applyBorder="1"/>
    <xf numFmtId="0" fontId="85" fillId="35" borderId="22" xfId="0" applyFont="1" applyFill="1" applyBorder="1" applyAlignment="1">
      <alignment vertical="center" wrapText="1"/>
    </xf>
    <xf numFmtId="0" fontId="85" fillId="35" borderId="22" xfId="0" applyFont="1" applyFill="1" applyBorder="1" applyAlignment="1">
      <alignment horizontal="left" vertical="center" wrapText="1"/>
    </xf>
    <xf numFmtId="0" fontId="85" fillId="52" borderId="16" xfId="0" applyFont="1" applyFill="1" applyBorder="1" applyAlignment="1">
      <alignment horizontal="left" vertical="center" wrapText="1"/>
    </xf>
    <xf numFmtId="0" fontId="85" fillId="52" borderId="19" xfId="0" applyFont="1" applyFill="1" applyBorder="1" applyAlignment="1">
      <alignment horizontal="left" vertical="center" wrapText="1"/>
    </xf>
    <xf numFmtId="0" fontId="85" fillId="52" borderId="22" xfId="0" applyFont="1" applyFill="1" applyBorder="1" applyAlignment="1">
      <alignment horizontal="left" vertical="center" wrapText="1"/>
    </xf>
    <xf numFmtId="0" fontId="87" fillId="35" borderId="16" xfId="0" applyFont="1" applyFill="1" applyBorder="1" applyAlignment="1">
      <alignment vertical="center" wrapText="1"/>
    </xf>
    <xf numFmtId="0" fontId="87" fillId="35" borderId="16" xfId="0" applyFont="1" applyFill="1" applyBorder="1" applyAlignment="1">
      <alignment horizontal="center" vertical="center" wrapText="1"/>
    </xf>
    <xf numFmtId="0" fontId="2" fillId="0" borderId="16" xfId="0" applyFont="1" applyBorder="1" applyAlignment="1">
      <alignment horizontal="left" vertical="center" wrapText="1"/>
    </xf>
    <xf numFmtId="0" fontId="87" fillId="35" borderId="19" xfId="0" applyFont="1" applyFill="1" applyBorder="1" applyAlignment="1">
      <alignment vertical="center" wrapText="1"/>
    </xf>
    <xf numFmtId="0" fontId="87" fillId="35" borderId="19" xfId="0" applyFont="1" applyFill="1" applyBorder="1" applyAlignment="1">
      <alignment horizontal="center" vertical="center" wrapText="1"/>
    </xf>
    <xf numFmtId="0" fontId="2" fillId="0" borderId="19" xfId="0" applyFont="1" applyBorder="1" applyAlignment="1">
      <alignment horizontal="left" vertical="center" wrapText="1"/>
    </xf>
    <xf numFmtId="0" fontId="87" fillId="35" borderId="22" xfId="0" applyFont="1" applyFill="1" applyBorder="1" applyAlignment="1">
      <alignment vertical="center" wrapText="1"/>
    </xf>
    <xf numFmtId="0" fontId="87" fillId="35" borderId="22" xfId="0" applyFont="1" applyFill="1" applyBorder="1" applyAlignment="1">
      <alignment horizontal="center" vertical="center" wrapText="1"/>
    </xf>
    <xf numFmtId="0" fontId="2" fillId="0" borderId="22" xfId="0" applyFont="1" applyBorder="1" applyAlignment="1">
      <alignment horizontal="left" vertical="center" wrapText="1"/>
    </xf>
    <xf numFmtId="0" fontId="0" fillId="0" borderId="0" xfId="0" applyAlignment="1">
      <alignment wrapText="1"/>
    </xf>
    <xf numFmtId="0" fontId="88" fillId="53" borderId="0" xfId="0" applyFont="1" applyFill="1" applyAlignment="1">
      <alignment horizontal="center"/>
    </xf>
    <xf numFmtId="0" fontId="88" fillId="53" borderId="35" xfId="0" applyFont="1" applyFill="1" applyBorder="1" applyAlignment="1">
      <alignment horizontal="center" vertical="center"/>
    </xf>
    <xf numFmtId="0" fontId="88" fillId="53" borderId="36" xfId="0" applyFont="1" applyFill="1" applyBorder="1" applyAlignment="1">
      <alignment horizontal="center" vertical="center"/>
    </xf>
    <xf numFmtId="0" fontId="88" fillId="53" borderId="37" xfId="0" applyFont="1" applyFill="1" applyBorder="1" applyAlignment="1">
      <alignment horizontal="center"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38" xfId="0" applyBorder="1" applyAlignment="1">
      <alignment horizontal="center" vertical="center"/>
    </xf>
    <xf numFmtId="0" fontId="78" fillId="38" borderId="39" xfId="0" applyFont="1" applyFill="1" applyBorder="1" applyAlignment="1">
      <alignment horizontal="center" vertical="center" textRotation="90" wrapText="1"/>
    </xf>
    <xf numFmtId="0" fontId="78" fillId="38" borderId="40" xfId="0" applyFont="1" applyFill="1" applyBorder="1" applyAlignment="1">
      <alignment horizontal="center" vertical="center" textRotation="90" wrapText="1"/>
    </xf>
    <xf numFmtId="0" fontId="78" fillId="38" borderId="40" xfId="0" applyFont="1" applyFill="1" applyBorder="1" applyAlignment="1">
      <alignment horizontal="center" vertical="center" wrapText="1"/>
    </xf>
    <xf numFmtId="0" fontId="79" fillId="38" borderId="40" xfId="0" applyFont="1" applyFill="1" applyBorder="1" applyAlignment="1">
      <alignment horizontal="center" vertical="center" wrapText="1"/>
    </xf>
    <xf numFmtId="0" fontId="80" fillId="26" borderId="41" xfId="0" applyFont="1" applyFill="1" applyBorder="1" applyAlignment="1">
      <alignment horizontal="center" vertical="center" wrapText="1" readingOrder="1"/>
    </xf>
    <xf numFmtId="0" fontId="80" fillId="21" borderId="41" xfId="0" applyFont="1" applyFill="1" applyBorder="1" applyAlignment="1">
      <alignment horizontal="center" vertical="center" wrapText="1" readingOrder="1"/>
    </xf>
    <xf numFmtId="0" fontId="81" fillId="21" borderId="41" xfId="0" applyFont="1" applyFill="1" applyBorder="1" applyAlignment="1">
      <alignment horizontal="center" vertical="center" wrapText="1"/>
    </xf>
    <xf numFmtId="0" fontId="82" fillId="39" borderId="42" xfId="0" applyFont="1" applyFill="1" applyBorder="1" applyAlignment="1">
      <alignment horizontal="center" vertical="center" wrapText="1"/>
    </xf>
    <xf numFmtId="0" fontId="67" fillId="40" borderId="42" xfId="0" applyFont="1" applyFill="1" applyBorder="1" applyAlignment="1">
      <alignment horizontal="center" vertical="center" wrapText="1"/>
    </xf>
    <xf numFmtId="0" fontId="67" fillId="41" borderId="42" xfId="0" applyFont="1" applyFill="1" applyBorder="1" applyAlignment="1">
      <alignment horizontal="center" vertical="center" wrapText="1"/>
    </xf>
    <xf numFmtId="0" fontId="68" fillId="3" borderId="42" xfId="0" applyFont="1" applyFill="1" applyBorder="1" applyAlignment="1">
      <alignment horizontal="center" vertical="center" wrapText="1"/>
    </xf>
    <xf numFmtId="0" fontId="68" fillId="42" borderId="42" xfId="0" applyFont="1" applyFill="1" applyBorder="1" applyAlignment="1">
      <alignment horizontal="center" vertical="center" wrapText="1"/>
    </xf>
    <xf numFmtId="0" fontId="68" fillId="43" borderId="42" xfId="0" applyFont="1" applyFill="1" applyBorder="1" applyAlignment="1">
      <alignment horizontal="center" vertical="center" wrapText="1"/>
    </xf>
    <xf numFmtId="0" fontId="80" fillId="26" borderId="43" xfId="0" applyFont="1" applyFill="1" applyBorder="1" applyAlignment="1">
      <alignment horizontal="center" vertical="center" wrapText="1" readingOrder="1"/>
    </xf>
    <xf numFmtId="0" fontId="89" fillId="0" borderId="16" xfId="0" applyFont="1" applyBorder="1" applyAlignment="1">
      <alignment horizontal="center" vertical="center" wrapText="1"/>
    </xf>
    <xf numFmtId="0" fontId="89" fillId="0" borderId="19" xfId="0" applyFont="1" applyBorder="1" applyAlignment="1">
      <alignment horizontal="center" vertical="center" wrapText="1"/>
    </xf>
    <xf numFmtId="0" fontId="89" fillId="0" borderId="22" xfId="0" applyFont="1" applyBorder="1" applyAlignment="1">
      <alignment horizontal="center" vertical="center" wrapText="1"/>
    </xf>
    <xf numFmtId="0" fontId="68" fillId="44" borderId="48" xfId="0" applyFont="1" applyFill="1" applyBorder="1" applyAlignment="1">
      <alignment horizontal="center" vertical="center" wrapText="1"/>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10" fillId="0" borderId="5" xfId="0" quotePrefix="1" applyFont="1" applyBorder="1" applyAlignment="1">
      <alignment horizontal="left" vertical="top" wrapText="1"/>
    </xf>
    <xf numFmtId="0" fontId="10" fillId="0" borderId="5" xfId="0" applyFont="1" applyBorder="1" applyAlignment="1">
      <alignment horizontal="left" vertical="top" wrapText="1"/>
    </xf>
    <xf numFmtId="49" fontId="42" fillId="0" borderId="5" xfId="0" applyNumberFormat="1" applyFont="1" applyBorder="1" applyAlignment="1">
      <alignment horizontal="left" vertical="top" wrapText="1"/>
    </xf>
    <xf numFmtId="0" fontId="13" fillId="0" borderId="5" xfId="0" quotePrefix="1" applyFont="1" applyBorder="1" applyAlignment="1">
      <alignment horizontal="left" vertical="top" wrapText="1"/>
    </xf>
    <xf numFmtId="0" fontId="14" fillId="0" borderId="5" xfId="0" applyFont="1" applyBorder="1" applyAlignment="1">
      <alignment vertical="top" wrapText="1"/>
    </xf>
    <xf numFmtId="0" fontId="14" fillId="0" borderId="5" xfId="0" applyFont="1" applyBorder="1" applyAlignment="1">
      <alignment horizontal="left" vertical="top" wrapText="1"/>
    </xf>
    <xf numFmtId="49" fontId="13" fillId="0" borderId="5" xfId="0" applyNumberFormat="1" applyFont="1" applyBorder="1" applyAlignment="1">
      <alignment horizontal="left" vertical="top" wrapText="1"/>
    </xf>
    <xf numFmtId="0" fontId="2" fillId="52" borderId="19" xfId="0" applyFont="1" applyFill="1" applyBorder="1" applyAlignment="1">
      <alignment horizontal="left" vertical="center" wrapText="1"/>
    </xf>
    <xf numFmtId="0" fontId="91" fillId="51" borderId="0" xfId="0" applyFont="1" applyFill="1" applyAlignment="1">
      <alignment horizontal="center" vertical="center" wrapText="1"/>
    </xf>
    <xf numFmtId="0" fontId="0" fillId="46" borderId="0" xfId="0" applyFill="1" applyAlignment="1">
      <alignment horizontal="center" vertical="center" wrapText="1"/>
    </xf>
    <xf numFmtId="0" fontId="92" fillId="46" borderId="53" xfId="0" applyFont="1" applyFill="1" applyBorder="1" applyAlignment="1">
      <alignment horizontal="left" vertical="top"/>
    </xf>
    <xf numFmtId="0" fontId="92" fillId="46" borderId="55" xfId="0" applyFont="1" applyFill="1" applyBorder="1" applyAlignment="1">
      <alignment horizontal="left" vertical="top"/>
    </xf>
    <xf numFmtId="0" fontId="92" fillId="46" borderId="56" xfId="0" applyFont="1" applyFill="1" applyBorder="1" applyAlignment="1">
      <alignment horizontal="left" vertical="top"/>
    </xf>
    <xf numFmtId="0" fontId="92" fillId="35" borderId="0" xfId="0" applyFont="1" applyFill="1" applyAlignment="1">
      <alignment horizontal="left" vertical="top"/>
    </xf>
    <xf numFmtId="0" fontId="92" fillId="46" borderId="58" xfId="0" applyFont="1" applyFill="1" applyBorder="1" applyAlignment="1">
      <alignment horizontal="left" vertical="top"/>
    </xf>
    <xf numFmtId="0" fontId="92" fillId="46" borderId="60" xfId="0" applyFont="1" applyFill="1" applyBorder="1" applyAlignment="1">
      <alignment horizontal="left" vertical="top"/>
    </xf>
    <xf numFmtId="0" fontId="92" fillId="46" borderId="62" xfId="0" applyFont="1" applyFill="1" applyBorder="1" applyAlignment="1">
      <alignment horizontal="left" vertical="top"/>
    </xf>
    <xf numFmtId="166" fontId="1" fillId="35" borderId="4" xfId="1" applyNumberFormat="1" applyFont="1" applyFill="1" applyBorder="1"/>
    <xf numFmtId="49" fontId="41" fillId="0" borderId="5" xfId="0" applyNumberFormat="1" applyFont="1" applyBorder="1" applyAlignment="1">
      <alignment horizontal="left" vertical="top" wrapText="1"/>
    </xf>
    <xf numFmtId="0" fontId="2" fillId="52" borderId="16" xfId="0" applyFont="1" applyFill="1" applyBorder="1" applyAlignment="1">
      <alignment horizontal="left" vertical="center" wrapText="1"/>
    </xf>
    <xf numFmtId="0" fontId="2" fillId="52" borderId="22" xfId="0" applyFont="1" applyFill="1" applyBorder="1" applyAlignment="1">
      <alignment horizontal="left" vertical="center" wrapText="1"/>
    </xf>
    <xf numFmtId="0" fontId="1" fillId="0" borderId="4" xfId="0" applyFont="1" applyBorder="1" applyAlignment="1">
      <alignment horizontal="left" vertical="center"/>
    </xf>
    <xf numFmtId="0" fontId="1" fillId="0" borderId="4" xfId="0" applyFont="1" applyBorder="1" applyAlignment="1">
      <alignment vertical="center"/>
    </xf>
    <xf numFmtId="0" fontId="1" fillId="0" borderId="4" xfId="0" applyFont="1" applyBorder="1" applyAlignment="1">
      <alignment horizontal="left" vertical="top"/>
    </xf>
    <xf numFmtId="0" fontId="1" fillId="0" borderId="4" xfId="0" applyFont="1" applyBorder="1" applyAlignment="1">
      <alignment horizontal="center" vertical="center"/>
    </xf>
    <xf numFmtId="0" fontId="1" fillId="23" borderId="4" xfId="0" applyFont="1" applyFill="1" applyBorder="1" applyAlignment="1">
      <alignment vertical="center"/>
    </xf>
    <xf numFmtId="0" fontId="1" fillId="23" borderId="4" xfId="0" applyFont="1" applyFill="1" applyBorder="1" applyAlignment="1">
      <alignment horizontal="center" vertical="center"/>
    </xf>
    <xf numFmtId="0" fontId="1" fillId="23" borderId="4" xfId="0" applyFont="1" applyFill="1" applyBorder="1" applyAlignment="1">
      <alignment horizontal="left" vertical="center"/>
    </xf>
    <xf numFmtId="0" fontId="1" fillId="23" borderId="4" xfId="0" applyFont="1" applyFill="1" applyBorder="1" applyAlignment="1">
      <alignment horizontal="left" vertical="top"/>
    </xf>
    <xf numFmtId="0" fontId="92" fillId="46" borderId="52" xfId="0" applyFont="1" applyFill="1" applyBorder="1" applyAlignment="1">
      <alignment horizontal="center" vertical="center"/>
    </xf>
    <xf numFmtId="0" fontId="92" fillId="46" borderId="54" xfId="0" applyFont="1" applyFill="1" applyBorder="1" applyAlignment="1">
      <alignment horizontal="center" vertical="center"/>
    </xf>
    <xf numFmtId="0" fontId="92" fillId="46" borderId="57" xfId="0" applyFont="1" applyFill="1" applyBorder="1" applyAlignment="1">
      <alignment horizontal="center" vertical="center"/>
    </xf>
    <xf numFmtId="0" fontId="92" fillId="46" borderId="59" xfId="0" applyFont="1" applyFill="1" applyBorder="1" applyAlignment="1">
      <alignment horizontal="center" vertical="center"/>
    </xf>
    <xf numFmtId="0" fontId="92" fillId="46" borderId="61" xfId="0" applyFont="1" applyFill="1" applyBorder="1" applyAlignment="1">
      <alignment horizontal="center" vertical="center"/>
    </xf>
    <xf numFmtId="0" fontId="83" fillId="52" borderId="15" xfId="0" applyFont="1" applyFill="1" applyBorder="1" applyAlignment="1">
      <alignment horizontal="center" vertical="center" textRotation="90"/>
    </xf>
    <xf numFmtId="0" fontId="83" fillId="52" borderId="18" xfId="0" applyFont="1" applyFill="1" applyBorder="1" applyAlignment="1">
      <alignment horizontal="center" vertical="center" textRotation="90"/>
    </xf>
    <xf numFmtId="0" fontId="83" fillId="52" borderId="21" xfId="0" applyFont="1" applyFill="1" applyBorder="1" applyAlignment="1">
      <alignment horizontal="center" vertical="center" textRotation="90"/>
    </xf>
    <xf numFmtId="0" fontId="83" fillId="52" borderId="16" xfId="0" applyFont="1" applyFill="1" applyBorder="1" applyAlignment="1">
      <alignment vertical="center" textRotation="90" wrapText="1"/>
    </xf>
    <xf numFmtId="0" fontId="83" fillId="52" borderId="19" xfId="0" applyFont="1" applyFill="1" applyBorder="1" applyAlignment="1">
      <alignment vertical="center" textRotation="90" wrapText="1"/>
    </xf>
    <xf numFmtId="0" fontId="83" fillId="52" borderId="22" xfId="0" applyFont="1" applyFill="1" applyBorder="1" applyAlignment="1">
      <alignment vertical="center" textRotation="90" wrapText="1"/>
    </xf>
    <xf numFmtId="0" fontId="86" fillId="52" borderId="16" xfId="0" applyFont="1" applyFill="1" applyBorder="1" applyAlignment="1">
      <alignment horizontal="left" vertical="center" wrapText="1"/>
    </xf>
    <xf numFmtId="0" fontId="86" fillId="52" borderId="19" xfId="0" applyFont="1" applyFill="1" applyBorder="1" applyAlignment="1">
      <alignment horizontal="left" vertical="center" wrapText="1"/>
    </xf>
    <xf numFmtId="0" fontId="86" fillId="52" borderId="22" xfId="0" applyFont="1" applyFill="1" applyBorder="1" applyAlignment="1">
      <alignment horizontal="left" vertical="center" wrapText="1"/>
    </xf>
    <xf numFmtId="0" fontId="76" fillId="51" borderId="29" xfId="0" applyFont="1" applyFill="1" applyBorder="1" applyAlignment="1">
      <alignment horizontal="center" vertical="center"/>
    </xf>
    <xf numFmtId="0" fontId="76" fillId="51" borderId="30" xfId="0" applyFont="1" applyFill="1" applyBorder="1" applyAlignment="1">
      <alignment horizontal="center" vertical="center"/>
    </xf>
    <xf numFmtId="0" fontId="2" fillId="52" borderId="49" xfId="0" applyFont="1" applyFill="1" applyBorder="1" applyAlignment="1">
      <alignment horizontal="left" vertical="center" wrapText="1"/>
    </xf>
    <xf numFmtId="0" fontId="2" fillId="52" borderId="50" xfId="0" applyFont="1" applyFill="1" applyBorder="1" applyAlignment="1">
      <alignment horizontal="left" vertical="center" wrapText="1"/>
    </xf>
    <xf numFmtId="0" fontId="2" fillId="52" borderId="51" xfId="0" applyFont="1" applyFill="1" applyBorder="1" applyAlignment="1">
      <alignment horizontal="left" vertical="center" wrapText="1"/>
    </xf>
    <xf numFmtId="0" fontId="77" fillId="26" borderId="30" xfId="0" applyFont="1" applyFill="1" applyBorder="1" applyAlignment="1">
      <alignment horizontal="center" vertical="center"/>
    </xf>
    <xf numFmtId="0" fontId="77" fillId="26" borderId="44" xfId="0" applyFont="1" applyFill="1" applyBorder="1" applyAlignment="1">
      <alignment horizontal="center" vertical="center"/>
    </xf>
    <xf numFmtId="0" fontId="77" fillId="26" borderId="45" xfId="0" applyFont="1" applyFill="1" applyBorder="1" applyAlignment="1">
      <alignment horizontal="center" vertical="center"/>
    </xf>
    <xf numFmtId="0" fontId="77" fillId="26" borderId="46" xfId="0" applyFont="1" applyFill="1" applyBorder="1" applyAlignment="1">
      <alignment horizontal="center" vertical="center"/>
    </xf>
    <xf numFmtId="0" fontId="77" fillId="26" borderId="47" xfId="0" applyFont="1" applyFill="1" applyBorder="1" applyAlignment="1">
      <alignment horizontal="center" vertical="center"/>
    </xf>
    <xf numFmtId="0" fontId="83" fillId="52" borderId="16" xfId="0" applyFont="1" applyFill="1" applyBorder="1" applyAlignment="1">
      <alignment horizontal="center" vertical="center" textRotation="90"/>
    </xf>
    <xf numFmtId="0" fontId="83" fillId="52" borderId="19" xfId="0" applyFont="1" applyFill="1" applyBorder="1" applyAlignment="1">
      <alignment horizontal="center" vertical="center" textRotation="90"/>
    </xf>
    <xf numFmtId="0" fontId="83" fillId="52" borderId="22" xfId="0" applyFont="1" applyFill="1" applyBorder="1" applyAlignment="1">
      <alignment horizontal="center" vertical="center" textRotation="90"/>
    </xf>
    <xf numFmtId="0" fontId="84" fillId="52" borderId="16" xfId="0" applyFont="1" applyFill="1" applyBorder="1" applyAlignment="1">
      <alignment horizontal="left" vertical="center" wrapText="1"/>
    </xf>
    <xf numFmtId="0" fontId="84" fillId="52" borderId="19" xfId="0" applyFont="1" applyFill="1" applyBorder="1" applyAlignment="1">
      <alignment horizontal="left" vertical="center" wrapText="1"/>
    </xf>
    <xf numFmtId="0" fontId="84" fillId="52" borderId="22" xfId="0" applyFont="1" applyFill="1" applyBorder="1" applyAlignment="1">
      <alignment horizontal="left" vertical="center" wrapText="1"/>
    </xf>
    <xf numFmtId="0" fontId="88" fillId="53" borderId="32" xfId="0" applyFont="1" applyFill="1" applyBorder="1" applyAlignment="1">
      <alignment horizontal="center" vertical="center"/>
    </xf>
    <xf numFmtId="0" fontId="88" fillId="53" borderId="33" xfId="0" applyFont="1" applyFill="1" applyBorder="1" applyAlignment="1">
      <alignment horizontal="center" vertical="center"/>
    </xf>
    <xf numFmtId="0" fontId="88" fillId="53" borderId="34" xfId="0" applyFont="1" applyFill="1" applyBorder="1" applyAlignment="1">
      <alignment horizontal="center" vertical="center"/>
    </xf>
    <xf numFmtId="0" fontId="16" fillId="7" borderId="4" xfId="0" applyFont="1" applyFill="1" applyBorder="1" applyAlignment="1">
      <alignment vertical="center" wrapText="1"/>
    </xf>
    <xf numFmtId="0" fontId="34" fillId="0" borderId="4" xfId="0" applyFont="1" applyBorder="1" applyAlignment="1">
      <alignment horizontal="left" vertical="top" wrapText="1"/>
    </xf>
    <xf numFmtId="0" fontId="51"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11" borderId="4" xfId="0" applyFont="1" applyFill="1" applyBorder="1" applyAlignment="1">
      <alignment horizontal="center" vertical="center"/>
    </xf>
    <xf numFmtId="0" fontId="33" fillId="25" borderId="4" xfId="0" applyFont="1" applyFill="1" applyBorder="1" applyAlignment="1">
      <alignment horizontal="left" vertical="center"/>
    </xf>
    <xf numFmtId="0" fontId="6" fillId="23" borderId="4" xfId="0" applyFont="1" applyFill="1" applyBorder="1" applyAlignment="1">
      <alignment horizontal="left" vertical="center" wrapText="1"/>
    </xf>
    <xf numFmtId="0" fontId="6" fillId="11" borderId="4" xfId="0" applyFont="1" applyFill="1" applyBorder="1" applyAlignment="1">
      <alignment horizontal="center" vertical="center"/>
    </xf>
    <xf numFmtId="0" fontId="26" fillId="33" borderId="4" xfId="0" applyFont="1" applyFill="1" applyBorder="1" applyAlignment="1">
      <alignment horizontal="left" vertical="center" wrapText="1"/>
    </xf>
    <xf numFmtId="0" fontId="23" fillId="0" borderId="4" xfId="0" applyFont="1" applyBorder="1" applyAlignment="1">
      <alignment horizontal="left" vertical="center" wrapText="1"/>
    </xf>
    <xf numFmtId="0" fontId="6" fillId="0" borderId="4" xfId="0" applyFont="1" applyBorder="1" applyAlignment="1">
      <alignment horizontal="left" vertical="center" wrapText="1"/>
    </xf>
    <xf numFmtId="0" fontId="29" fillId="31" borderId="4" xfId="0" applyFont="1" applyFill="1" applyBorder="1" applyAlignment="1">
      <alignment horizontal="left" vertical="center" wrapText="1"/>
    </xf>
    <xf numFmtId="0" fontId="5" fillId="31" borderId="4" xfId="0" applyFont="1" applyFill="1" applyBorder="1" applyAlignment="1">
      <alignment horizontal="left" vertical="center" wrapText="1"/>
    </xf>
    <xf numFmtId="0" fontId="31" fillId="32" borderId="4" xfId="0" applyFont="1" applyFill="1" applyBorder="1" applyAlignment="1">
      <alignment horizontal="left" vertical="center" wrapText="1"/>
    </xf>
    <xf numFmtId="0" fontId="20" fillId="11" borderId="9" xfId="0" applyFont="1" applyFill="1" applyBorder="1" applyAlignment="1">
      <alignment horizontal="center" vertical="center"/>
    </xf>
    <xf numFmtId="0" fontId="20" fillId="11" borderId="10" xfId="0" applyFont="1" applyFill="1" applyBorder="1" applyAlignment="1">
      <alignment horizontal="center" vertical="center"/>
    </xf>
    <xf numFmtId="0" fontId="20" fillId="11" borderId="11" xfId="0" applyFont="1" applyFill="1" applyBorder="1" applyAlignment="1">
      <alignment horizontal="center" vertical="center"/>
    </xf>
    <xf numFmtId="0" fontId="20" fillId="11" borderId="12" xfId="0" applyFont="1" applyFill="1" applyBorder="1" applyAlignment="1">
      <alignment horizontal="center" vertical="center"/>
    </xf>
    <xf numFmtId="0" fontId="20" fillId="11" borderId="13" xfId="0" applyFont="1" applyFill="1" applyBorder="1" applyAlignment="1">
      <alignment horizontal="center" vertical="center"/>
    </xf>
    <xf numFmtId="0" fontId="20" fillId="11" borderId="14" xfId="0" applyFont="1" applyFill="1" applyBorder="1" applyAlignment="1">
      <alignment horizontal="center" vertical="center"/>
    </xf>
    <xf numFmtId="0" fontId="29" fillId="28" borderId="4" xfId="0" applyFont="1" applyFill="1" applyBorder="1" applyAlignment="1">
      <alignment horizontal="left" vertical="center" wrapText="1"/>
    </xf>
    <xf numFmtId="0" fontId="22" fillId="0" borderId="4" xfId="0" applyFont="1" applyBorder="1" applyAlignment="1">
      <alignment horizontal="left" vertical="center" wrapText="1"/>
    </xf>
    <xf numFmtId="0" fontId="31" fillId="29" borderId="4" xfId="0" applyFont="1" applyFill="1" applyBorder="1" applyAlignment="1">
      <alignment horizontal="left" vertical="center" wrapText="1"/>
    </xf>
    <xf numFmtId="0" fontId="29" fillId="30" borderId="4" xfId="0" applyFont="1" applyFill="1" applyBorder="1" applyAlignment="1">
      <alignment horizontal="left" vertical="center" wrapText="1"/>
    </xf>
    <xf numFmtId="0" fontId="20" fillId="11" borderId="4" xfId="0" applyFont="1" applyFill="1" applyBorder="1" applyAlignment="1">
      <alignment horizontal="center" vertical="center"/>
    </xf>
    <xf numFmtId="0" fontId="32" fillId="31" borderId="4" xfId="0" applyFont="1" applyFill="1" applyBorder="1" applyAlignment="1">
      <alignment horizontal="left" vertical="center" wrapText="1"/>
    </xf>
    <xf numFmtId="0" fontId="5" fillId="28" borderId="4" xfId="0" applyFont="1" applyFill="1" applyBorder="1" applyAlignment="1">
      <alignment horizontal="left" vertical="center" wrapText="1"/>
    </xf>
    <xf numFmtId="0" fontId="6" fillId="35" borderId="4" xfId="0" applyFont="1" applyFill="1" applyBorder="1" applyAlignment="1">
      <alignment horizontal="left" vertical="center" wrapText="1"/>
    </xf>
    <xf numFmtId="0" fontId="28" fillId="0" borderId="4" xfId="0" applyFont="1" applyBorder="1" applyAlignment="1">
      <alignment horizontal="left" vertical="center" wrapText="1"/>
    </xf>
    <xf numFmtId="0" fontId="5" fillId="14" borderId="4" xfId="0" applyFont="1" applyFill="1" applyBorder="1" applyAlignment="1">
      <alignment horizontal="left" vertical="center" wrapText="1"/>
    </xf>
    <xf numFmtId="0" fontId="19" fillId="27" borderId="4" xfId="0" applyFont="1" applyFill="1" applyBorder="1" applyAlignment="1">
      <alignment horizontal="left" vertical="center" wrapText="1"/>
    </xf>
    <xf numFmtId="0" fontId="5" fillId="16" borderId="4" xfId="0" applyFont="1" applyFill="1" applyBorder="1" applyAlignment="1">
      <alignment horizontal="left" vertical="center" wrapText="1"/>
    </xf>
    <xf numFmtId="0" fontId="30" fillId="0" borderId="4" xfId="0" applyFont="1" applyBorder="1" applyAlignment="1">
      <alignment horizontal="left" vertical="center" wrapText="1"/>
    </xf>
    <xf numFmtId="0" fontId="23" fillId="11" borderId="4" xfId="0" applyFont="1" applyFill="1" applyBorder="1" applyAlignment="1">
      <alignment horizontal="center" vertical="center"/>
    </xf>
    <xf numFmtId="0" fontId="20" fillId="0" borderId="4" xfId="0" applyFont="1" applyBorder="1" applyAlignment="1">
      <alignment horizontal="left" vertical="center" wrapText="1"/>
    </xf>
    <xf numFmtId="0" fontId="5" fillId="26" borderId="4" xfId="0" applyFont="1" applyFill="1" applyBorder="1" applyAlignment="1">
      <alignment horizontal="left" vertical="center" wrapText="1"/>
    </xf>
    <xf numFmtId="0" fontId="29" fillId="26" borderId="4" xfId="0" applyFont="1" applyFill="1" applyBorder="1" applyAlignment="1">
      <alignment horizontal="left" vertical="center" wrapText="1"/>
    </xf>
    <xf numFmtId="0" fontId="5" fillId="12" borderId="4" xfId="0" applyFont="1" applyFill="1" applyBorder="1" applyAlignment="1">
      <alignment horizontal="left" vertical="center" wrapText="1"/>
    </xf>
    <xf numFmtId="0" fontId="5" fillId="25" borderId="4" xfId="0" applyFont="1" applyFill="1" applyBorder="1" applyAlignment="1">
      <alignment horizontal="left" vertical="center" wrapText="1"/>
    </xf>
  </cellXfs>
  <cellStyles count="9">
    <cellStyle name="Comma" xfId="3" builtinId="3"/>
    <cellStyle name="Comma 2" xfId="6" xr:uid="{73E10F05-CE2C-420F-BE75-D6624B4FCDFD}"/>
    <cellStyle name="Currency 2" xfId="2" xr:uid="{0581004A-0CBB-4EA5-AFDD-1C9A13DDD0E4}"/>
    <cellStyle name="Currency 2 2" xfId="5" xr:uid="{330C54B0-5381-4F0C-913A-69A93BEB0C5F}"/>
    <cellStyle name="Normal" xfId="0" builtinId="0"/>
    <cellStyle name="Normal 2" xfId="1" xr:uid="{52DF19DF-1536-4705-81E0-EF01428147AB}"/>
    <cellStyle name="Normal 2 2" xfId="4" xr:uid="{78707B06-027E-49DD-AC91-3415BF5FC6FF}"/>
    <cellStyle name="Normal 2 3" xfId="7" xr:uid="{CD3CE131-BE11-48D5-BB18-C7D85CFAE231}"/>
    <cellStyle name="Percent 2" xfId="8" xr:uid="{C6194187-34C6-4626-A9D1-9A1CC7F078B4}"/>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colors>
    <mruColors>
      <color rgb="FFCAA0DE"/>
      <color rgb="FFB5246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A216-4E91-99B2-C713C55573F3}"/>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A216-4E91-99B2-C713C55573F3}"/>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A216-4E91-99B2-C713C55573F3}"/>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24C-4138-9AD3-D2A3781A179F}"/>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F24C-4138-9AD3-D2A3781A179F}"/>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F24C-4138-9AD3-D2A3781A179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29E-4012-B7F4-22CC0D1293E8}"/>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029E-4012-B7F4-22CC0D1293E8}"/>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029E-4012-B7F4-22CC0D1293E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5C5-4BCD-9A6B-15DFEA45353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5C5-4BCD-9A6B-15DFEA45353D}"/>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85C5-4BCD-9A6B-15DFEA45353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6005-4D3B-BE10-B2308BACA28F}"/>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6005-4D3B-BE10-B2308BACA28F}"/>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6005-4D3B-BE10-B2308BACA28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76CB-45FD-AA67-859DEE659746}"/>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76CB-45FD-AA67-859DEE659746}"/>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76CB-45FD-AA67-859DEE65974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CDD4-4FF8-9661-B3438D5E65F4}"/>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CDD4-4FF8-9661-B3438D5E65F4}"/>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CDD4-4FF8-9661-B3438D5E65F4}"/>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rgbClr val="002060"/>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CA1E-4BA4-82CB-94EC83A092EA}"/>
              </c:ext>
            </c:extLst>
          </c:dPt>
          <c:dPt>
            <c:idx val="1"/>
            <c:bubble3D val="0"/>
            <c:spPr>
              <a:solidFill>
                <a:srgbClr val="002060"/>
              </a:solidFill>
              <a:ln w="19050">
                <a:solidFill>
                  <a:schemeClr val="lt1"/>
                </a:solidFill>
              </a:ln>
              <a:effectLst/>
            </c:spPr>
            <c:extLst>
              <c:ext xmlns:c16="http://schemas.microsoft.com/office/drawing/2014/chart" uri="{C3380CC4-5D6E-409C-BE32-E72D297353CC}">
                <c16:uniqueId val="{00000003-CA1E-4BA4-82CB-94EC83A092EA}"/>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CA1E-4BA4-82CB-94EC83A092EA}"/>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B1FF-4952-8EC3-9299D08834D6}"/>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A4A-461C-BFE4-8E0E533F0E85}"/>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9AD-4BB9-A873-4533935D146B}"/>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AB78-4722-BA63-53ACDAFDD961}"/>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D3BF-4B6D-BBB8-E297BF157C32}"/>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5911-4348-8E9C-C9642928292E}"/>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1"/>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Graphs!#REF!</c:f>
              <c:numCache>
                <c:formatCode>General</c:formatCode>
                <c:ptCount val="1"/>
                <c:pt idx="0">
                  <c:v>1</c:v>
                </c:pt>
              </c:numCache>
            </c:numRef>
          </c:val>
          <c:extLst>
            <c:ext xmlns:c16="http://schemas.microsoft.com/office/drawing/2014/chart" uri="{C3380CC4-5D6E-409C-BE32-E72D297353CC}">
              <c16:uniqueId val="{00000000-5221-419A-B67B-749B2CC1FF05}"/>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17EC-49F9-B15C-475514103F5E}"/>
            </c:ext>
          </c:extLst>
        </c:ser>
        <c:dLbls>
          <c:showLegendKey val="0"/>
          <c:showVal val="0"/>
          <c:showCatName val="0"/>
          <c:showSerName val="0"/>
          <c:showPercent val="0"/>
          <c:showBubbleSize val="0"/>
        </c:dLbls>
        <c:gapWidth val="49"/>
        <c:overlap val="-27"/>
        <c:axId val="1072254096"/>
        <c:axId val="1072256496"/>
      </c:barChart>
      <c:catAx>
        <c:axId val="1072254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56496"/>
        <c:crosses val="autoZero"/>
        <c:auto val="1"/>
        <c:lblAlgn val="ctr"/>
        <c:lblOffset val="100"/>
        <c:noMultiLvlLbl val="0"/>
      </c:catAx>
      <c:valAx>
        <c:axId val="107225649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5409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188-446D-BCF3-6124A4FAE46A}"/>
            </c:ext>
          </c:extLst>
        </c:ser>
        <c:dLbls>
          <c:showLegendKey val="0"/>
          <c:showVal val="0"/>
          <c:showCatName val="0"/>
          <c:showSerName val="0"/>
          <c:showPercent val="0"/>
          <c:showBubbleSize val="0"/>
        </c:dLbls>
        <c:gapWidth val="49"/>
        <c:overlap val="-27"/>
        <c:axId val="1072256016"/>
        <c:axId val="1072250256"/>
      </c:barChart>
      <c:catAx>
        <c:axId val="1072256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50256"/>
        <c:crosses val="autoZero"/>
        <c:auto val="1"/>
        <c:lblAlgn val="ctr"/>
        <c:lblOffset val="100"/>
        <c:noMultiLvlLbl val="0"/>
      </c:catAx>
      <c:valAx>
        <c:axId val="107225025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5601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A09B-46AD-9D74-E8AE9F587080}"/>
            </c:ext>
          </c:extLst>
        </c:ser>
        <c:dLbls>
          <c:showLegendKey val="0"/>
          <c:showVal val="0"/>
          <c:showCatName val="0"/>
          <c:showSerName val="0"/>
          <c:showPercent val="0"/>
          <c:showBubbleSize val="0"/>
        </c:dLbls>
        <c:gapWidth val="49"/>
        <c:overlap val="-27"/>
        <c:axId val="1072246896"/>
        <c:axId val="1072258416"/>
      </c:barChart>
      <c:catAx>
        <c:axId val="1072246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58416"/>
        <c:crosses val="autoZero"/>
        <c:auto val="1"/>
        <c:lblAlgn val="ctr"/>
        <c:lblOffset val="100"/>
        <c:noMultiLvlLbl val="0"/>
      </c:catAx>
      <c:valAx>
        <c:axId val="10722584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4689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A64A-4959-9D75-DC4B75C9B65F}"/>
            </c:ext>
          </c:extLst>
        </c:ser>
        <c:dLbls>
          <c:showLegendKey val="0"/>
          <c:showVal val="0"/>
          <c:showCatName val="0"/>
          <c:showSerName val="0"/>
          <c:showPercent val="0"/>
          <c:showBubbleSize val="0"/>
        </c:dLbls>
        <c:gapWidth val="49"/>
        <c:overlap val="-27"/>
        <c:axId val="1072259376"/>
        <c:axId val="1072249296"/>
      </c:barChart>
      <c:catAx>
        <c:axId val="107225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49296"/>
        <c:crosses val="autoZero"/>
        <c:auto val="1"/>
        <c:lblAlgn val="ctr"/>
        <c:lblOffset val="100"/>
        <c:noMultiLvlLbl val="0"/>
      </c:catAx>
      <c:valAx>
        <c:axId val="107224929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072259376"/>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521E-4A56-B354-1F7770E64969}"/>
            </c:ext>
          </c:extLst>
        </c:ser>
        <c:dLbls>
          <c:showLegendKey val="0"/>
          <c:showVal val="0"/>
          <c:showCatName val="0"/>
          <c:showSerName val="0"/>
          <c:showPercent val="0"/>
          <c:showBubbleSize val="0"/>
        </c:dLbls>
        <c:gapWidth val="49"/>
        <c:overlap val="-27"/>
        <c:axId val="462142144"/>
        <c:axId val="462139264"/>
      </c:barChart>
      <c:catAx>
        <c:axId val="462142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2139264"/>
        <c:crosses val="autoZero"/>
        <c:auto val="1"/>
        <c:lblAlgn val="ctr"/>
        <c:lblOffset val="100"/>
        <c:noMultiLvlLbl val="0"/>
      </c:catAx>
      <c:valAx>
        <c:axId val="462139264"/>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214214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A24-4302-ABAF-8343EE80F9EF}"/>
            </c:ext>
          </c:extLst>
        </c:ser>
        <c:dLbls>
          <c:showLegendKey val="0"/>
          <c:showVal val="0"/>
          <c:showCatName val="0"/>
          <c:showSerName val="0"/>
          <c:showPercent val="0"/>
          <c:showBubbleSize val="0"/>
        </c:dLbls>
        <c:gapWidth val="49"/>
        <c:overlap val="-27"/>
        <c:axId val="462134944"/>
        <c:axId val="462127744"/>
      </c:barChart>
      <c:catAx>
        <c:axId val="462134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2127744"/>
        <c:crosses val="autoZero"/>
        <c:auto val="1"/>
        <c:lblAlgn val="ctr"/>
        <c:lblOffset val="100"/>
        <c:noMultiLvlLbl val="0"/>
      </c:catAx>
      <c:valAx>
        <c:axId val="462127744"/>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213494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4.xml"/><Relationship Id="rId13" Type="http://schemas.openxmlformats.org/officeDocument/2006/relationships/image" Target="../media/image5.png"/><Relationship Id="rId18" Type="http://schemas.openxmlformats.org/officeDocument/2006/relationships/image" Target="../media/image10.png"/><Relationship Id="rId3" Type="http://schemas.openxmlformats.org/officeDocument/2006/relationships/image" Target="../media/image3.png"/><Relationship Id="rId7" Type="http://schemas.openxmlformats.org/officeDocument/2006/relationships/chart" Target="../charts/chart3.xml"/><Relationship Id="rId12" Type="http://schemas.openxmlformats.org/officeDocument/2006/relationships/chart" Target="../charts/chart8.xml"/><Relationship Id="rId17" Type="http://schemas.openxmlformats.org/officeDocument/2006/relationships/image" Target="../media/image9.png"/><Relationship Id="rId2" Type="http://schemas.openxmlformats.org/officeDocument/2006/relationships/image" Target="../media/image2.svg"/><Relationship Id="rId16" Type="http://schemas.openxmlformats.org/officeDocument/2006/relationships/image" Target="../media/image8.png"/><Relationship Id="rId20" Type="http://schemas.openxmlformats.org/officeDocument/2006/relationships/image" Target="../media/image12.png"/><Relationship Id="rId1" Type="http://schemas.openxmlformats.org/officeDocument/2006/relationships/image" Target="../media/image1.png"/><Relationship Id="rId6" Type="http://schemas.openxmlformats.org/officeDocument/2006/relationships/chart" Target="../charts/chart2.xml"/><Relationship Id="rId11" Type="http://schemas.openxmlformats.org/officeDocument/2006/relationships/chart" Target="../charts/chart7.xml"/><Relationship Id="rId5" Type="http://schemas.openxmlformats.org/officeDocument/2006/relationships/chart" Target="../charts/chart1.xml"/><Relationship Id="rId15" Type="http://schemas.openxmlformats.org/officeDocument/2006/relationships/image" Target="../media/image7.png"/><Relationship Id="rId10" Type="http://schemas.openxmlformats.org/officeDocument/2006/relationships/chart" Target="../charts/chart6.xml"/><Relationship Id="rId19" Type="http://schemas.openxmlformats.org/officeDocument/2006/relationships/image" Target="../media/image11.png"/><Relationship Id="rId4" Type="http://schemas.openxmlformats.org/officeDocument/2006/relationships/image" Target="../media/image4.svg"/><Relationship Id="rId9" Type="http://schemas.openxmlformats.org/officeDocument/2006/relationships/chart" Target="../charts/chart5.xml"/><Relationship Id="rId14" Type="http://schemas.openxmlformats.org/officeDocument/2006/relationships/image" Target="../media/image6.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5" Type="http://schemas.openxmlformats.org/officeDocument/2006/relationships/chart" Target="../charts/chart20.xml"/><Relationship Id="rId4"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F4FE54F2-5F41-44E4-9677-F8520F55F4A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156D9F06-69E1-48D6-9A7E-FAF994F4E9B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100BD169-B8BE-42FD-8F05-29DAE7243EA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D1FC035A-588F-4363-9C74-396548C9AAE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C4FB1C5C-C1E2-498B-B9A4-9A88A75B314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DA13C788-4045-4640-8D9A-E3BADB389A4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D11DA23C-DABF-4D90-A182-D7B422F7AD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A81166C5-CC98-41DE-9376-E34BAD5B51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024DFD83-8345-41BC-8803-761789E9D83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4E9AA105-CC7E-4A3D-835B-E4745715F93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B51B2040-04A7-4A68-A2ED-BED292D43C3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38FDD503-A52A-49B0-B65D-11F37339D3C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094BDAEE-7724-4B40-9370-EE69030DD1E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5530D2CE-0636-4C1D-B7DC-A307740A42D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864BDDEE-9DD2-4818-AE6D-96F46C46133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5F2CB368-907F-4A8D-9403-489F193F549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21048B45-A8D6-4CB3-A95A-72666B1CF20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89BDDB06-8B94-4FCE-8AAB-7B6DDD83CC0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EC255F41-8C2C-443D-B2EF-D8B14FECF61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97435AE7-9DD1-458D-B40D-86DA7E56DE2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BEBEB03B-919D-42DC-AFBC-5DB2A0D6F7B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A73917BE-B3DB-4CBD-A278-E27D9F89853C}"/>
            </a:ext>
            <a:ext uri="{147F2762-F138-4A5C-976F-8EAC2B608ADB}">
              <a16:predDERef xmlns:a16="http://schemas.microsoft.com/office/drawing/2014/main" pred="{BEBEB03B-919D-42DC-AFBC-5DB2A0D6F7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816C75BC-8703-4113-8F67-B991B1222057}"/>
            </a:ext>
            <a:ext uri="{147F2762-F138-4A5C-976F-8EAC2B608ADB}">
              <a16:predDERef xmlns:a16="http://schemas.microsoft.com/office/drawing/2014/main" pred="{A73917BE-B3DB-4CBD-A278-E27D9F898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D3190CB3-A76E-47C2-A7AA-852B997BB226}"/>
            </a:ext>
            <a:ext uri="{147F2762-F138-4A5C-976F-8EAC2B608ADB}">
              <a16:predDERef xmlns:a16="http://schemas.microsoft.com/office/drawing/2014/main" pred="{816C75BC-8703-4113-8F67-B991B12220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88CD9FC0-4158-4CC7-922A-283BA5D89EB1}"/>
            </a:ext>
            <a:ext uri="{147F2762-F138-4A5C-976F-8EAC2B608ADB}">
              <a16:predDERef xmlns:a16="http://schemas.microsoft.com/office/drawing/2014/main" pred="{D3190CB3-A76E-47C2-A7AA-852B997BB2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C2E98E61-75B0-4224-B0B6-5729A28E9A9E}"/>
            </a:ext>
            <a:ext uri="{147F2762-F138-4A5C-976F-8EAC2B608ADB}">
              <a16:predDERef xmlns:a16="http://schemas.microsoft.com/office/drawing/2014/main" pred="{88CD9FC0-4158-4CC7-922A-283BA5D89E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42A054B9-3093-430D-B264-6194157A9EA5}"/>
            </a:ext>
            <a:ext uri="{147F2762-F138-4A5C-976F-8EAC2B608ADB}">
              <a16:predDERef xmlns:a16="http://schemas.microsoft.com/office/drawing/2014/main" pred="{C2E98E61-75B0-4224-B0B6-5729A28E9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D0A08D57-DF38-45CD-849F-687FD86F9A53}"/>
            </a:ext>
            <a:ext uri="{147F2762-F138-4A5C-976F-8EAC2B608ADB}">
              <a16:predDERef xmlns:a16="http://schemas.microsoft.com/office/drawing/2014/main" pred="{42A054B9-3093-430D-B264-6194157A9E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0</xdr:colOff>
      <xdr:row>27</xdr:row>
      <xdr:rowOff>0</xdr:rowOff>
    </xdr:from>
    <xdr:to>
      <xdr:col>19</xdr:col>
      <xdr:colOff>897466</xdr:colOff>
      <xdr:row>31</xdr:row>
      <xdr:rowOff>46565</xdr:rowOff>
    </xdr:to>
    <xdr:graphicFrame macro="">
      <xdr:nvGraphicFramePr>
        <xdr:cNvPr id="30" name="Chart 29">
          <a:extLst>
            <a:ext uri="{FF2B5EF4-FFF2-40B4-BE49-F238E27FC236}">
              <a16:creationId xmlns:a16="http://schemas.microsoft.com/office/drawing/2014/main" id="{15A572F3-000C-4C66-8D06-9643F311F28D}"/>
            </a:ext>
            <a:ext uri="{147F2762-F138-4A5C-976F-8EAC2B608ADB}">
              <a16:predDERef xmlns:a16="http://schemas.microsoft.com/office/drawing/2014/main" pred="{D0A08D57-DF38-45CD-849F-687FD86F9A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9E89704F-7B77-40D9-AC23-3235FF1B146B}"/>
            </a:ext>
          </a:extLst>
        </xdr:cNvPr>
        <xdr:cNvPicPr>
          <a:picLocks noChangeAspect="1"/>
        </xdr:cNvPicPr>
      </xdr:nvPicPr>
      <xdr:blipFill>
        <a:blip xmlns:r="http://schemas.openxmlformats.org/officeDocument/2006/relationships" r:embed="rId13"/>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162E110E-1556-4F5C-9F83-3FB896542665}"/>
            </a:ext>
          </a:extLst>
        </xdr:cNvPr>
        <xdr:cNvPicPr>
          <a:picLocks noChangeAspect="1"/>
        </xdr:cNvPicPr>
      </xdr:nvPicPr>
      <xdr:blipFill>
        <a:blip xmlns:r="http://schemas.openxmlformats.org/officeDocument/2006/relationships" r:embed="rId14"/>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DCDE537E-27CD-48DE-B4F1-FC9BF3C7C8C5}"/>
            </a:ext>
          </a:extLst>
        </xdr:cNvPr>
        <xdr:cNvPicPr>
          <a:picLocks noChangeAspect="1"/>
        </xdr:cNvPicPr>
      </xdr:nvPicPr>
      <xdr:blipFill>
        <a:blip xmlns:r="http://schemas.openxmlformats.org/officeDocument/2006/relationships" r:embed="rId15"/>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4D807BDA-B2AD-4B7B-821B-B484D33E56B2}"/>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EF1AB209-B85C-48BF-B075-15B9322EFD67}"/>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CDAFC3C5-284F-49CF-89C9-41EECA70B776}"/>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83DBD055-DEB0-4EC6-8297-B0ACB94EDDA7}"/>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3D7A3963-83EA-4AED-ACC0-FF09CDAB92D1}"/>
            </a:ext>
          </a:extLst>
        </xdr:cNvPr>
        <xdr:cNvPicPr>
          <a:picLocks noChangeAspect="1"/>
        </xdr:cNvPicPr>
      </xdr:nvPicPr>
      <xdr:blipFill>
        <a:blip xmlns:r="http://schemas.openxmlformats.org/officeDocument/2006/relationships" r:embed="rId16"/>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4A0007DD-92C9-49D5-902D-C565ED070C70}"/>
            </a:ext>
          </a:extLst>
        </xdr:cNvPr>
        <xdr:cNvPicPr>
          <a:picLocks noChangeAspect="1"/>
        </xdr:cNvPicPr>
      </xdr:nvPicPr>
      <xdr:blipFill>
        <a:blip xmlns:r="http://schemas.openxmlformats.org/officeDocument/2006/relationships" r:embed="rId17"/>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27A081E8-7C67-4129-85C8-42047A0525B1}"/>
            </a:ext>
          </a:extLst>
        </xdr:cNvPr>
        <xdr:cNvPicPr>
          <a:picLocks noChangeAspect="1"/>
        </xdr:cNvPicPr>
      </xdr:nvPicPr>
      <xdr:blipFill>
        <a:blip xmlns:r="http://schemas.openxmlformats.org/officeDocument/2006/relationships" r:embed="rId18"/>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9FEF50BE-B1AC-4149-BE24-7F5E730F8AF1}"/>
            </a:ext>
          </a:extLst>
        </xdr:cNvPr>
        <xdr:cNvPicPr>
          <a:picLocks noChangeAspect="1"/>
        </xdr:cNvPicPr>
      </xdr:nvPicPr>
      <xdr:blipFill>
        <a:blip xmlns:r="http://schemas.openxmlformats.org/officeDocument/2006/relationships" r:embed="rId19"/>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62B5A5C1-4075-4106-9690-A465D20DB28E}"/>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81041984-691B-42DC-AFEB-B8E2458585C5}"/>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498D3919-4863-427B-846B-AE1561509F3E}"/>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2ECCCD1C-6A88-4C7E-B96A-53E1D96B38BE}"/>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6F85E0D8-35AB-438F-BFD7-8923D2DD1BB7}"/>
            </a:ext>
          </a:extLst>
        </xdr:cNvPr>
        <xdr:cNvPicPr>
          <a:picLocks noChangeAspect="1"/>
        </xdr:cNvPicPr>
      </xdr:nvPicPr>
      <xdr:blipFill>
        <a:blip xmlns:r="http://schemas.openxmlformats.org/officeDocument/2006/relationships" r:embed="rId20"/>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A5D86C11-CC31-4899-941C-03014884A8B1}"/>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B1D318FF-274A-4F64-B087-332FC3E2B5DB}"/>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44590C1C-E896-4377-B77A-43502EF5A9C6}"/>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CD0E5AC5-70C1-4A75-A749-9359E8F300EA}"/>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9DCFF3D4-95AF-4177-AE20-563DB3ACC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04886CB8-46D4-4A8B-AEF7-A42069060900}"/>
            </a:ext>
            <a:ext uri="{147F2762-F138-4A5C-976F-8EAC2B608ADB}">
              <a16:predDERef xmlns:a16="http://schemas.microsoft.com/office/drawing/2014/main" pred="{9DCFF3D4-95AF-4177-AE20-563DB3ACC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E3934459-4C53-4C66-8802-AFA7A00B3D22}"/>
            </a:ext>
            <a:ext uri="{147F2762-F138-4A5C-976F-8EAC2B608ADB}">
              <a16:predDERef xmlns:a16="http://schemas.microsoft.com/office/drawing/2014/main" pred="{04886CB8-46D4-4A8B-AEF7-A4206906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AAC277D3-0F8D-4E5C-BE64-80DE30BE4FDF}"/>
            </a:ext>
            <a:ext uri="{147F2762-F138-4A5C-976F-8EAC2B608ADB}">
              <a16:predDERef xmlns:a16="http://schemas.microsoft.com/office/drawing/2014/main" pred="{E3934459-4C53-4C66-8802-AFA7A00B3D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867622A3-5D9F-451A-8AA4-E8D0E2840152}"/>
            </a:ext>
            <a:ext uri="{147F2762-F138-4A5C-976F-8EAC2B608ADB}">
              <a16:predDERef xmlns:a16="http://schemas.microsoft.com/office/drawing/2014/main" pred="{AAC277D3-0F8D-4E5C-BE64-80DE30BE4F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0</xdr:rowOff>
    </xdr:to>
    <xdr:graphicFrame macro="">
      <xdr:nvGraphicFramePr>
        <xdr:cNvPr id="7" name="Chart 6">
          <a:extLst>
            <a:ext uri="{FF2B5EF4-FFF2-40B4-BE49-F238E27FC236}">
              <a16:creationId xmlns:a16="http://schemas.microsoft.com/office/drawing/2014/main" id="{E73E7272-AD42-46FA-BB8B-4BE483AF63D1}"/>
            </a:ext>
            <a:ext uri="{147F2762-F138-4A5C-976F-8EAC2B608ADB}">
              <a16:predDERef xmlns:a16="http://schemas.microsoft.com/office/drawing/2014/main" pred="{867622A3-5D9F-451A-8AA4-E8D0E28401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0</xdr:rowOff>
    </xdr:from>
    <xdr:to>
      <xdr:col>9</xdr:col>
      <xdr:colOff>2105526</xdr:colOff>
      <xdr:row>8</xdr:row>
      <xdr:rowOff>69181</xdr:rowOff>
    </xdr:to>
    <xdr:graphicFrame macro="">
      <xdr:nvGraphicFramePr>
        <xdr:cNvPr id="15" name="Chart 14">
          <a:extLst>
            <a:ext uri="{FF2B5EF4-FFF2-40B4-BE49-F238E27FC236}">
              <a16:creationId xmlns:a16="http://schemas.microsoft.com/office/drawing/2014/main" id="{CD34A0B6-EEF2-4E44-BF1C-C8ADB59E1683}"/>
            </a:ext>
            <a:ext uri="{147F2762-F138-4A5C-976F-8EAC2B608ADB}">
              <a16:predDERef xmlns:a16="http://schemas.microsoft.com/office/drawing/2014/main" pred="{E73E7272-AD42-46FA-BB8B-4BE483AF6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282575</xdr:colOff>
      <xdr:row>2</xdr:row>
      <xdr:rowOff>41275</xdr:rowOff>
    </xdr:from>
    <xdr:to>
      <xdr:col>11</xdr:col>
      <xdr:colOff>2082575</xdr:colOff>
      <xdr:row>2</xdr:row>
      <xdr:rowOff>1049275</xdr:rowOff>
    </xdr:to>
    <xdr:graphicFrame macro="">
      <xdr:nvGraphicFramePr>
        <xdr:cNvPr id="22" name="Chart 21">
          <a:extLst>
            <a:ext uri="{FF2B5EF4-FFF2-40B4-BE49-F238E27FC236}">
              <a16:creationId xmlns:a16="http://schemas.microsoft.com/office/drawing/2014/main" id="{CF243FEF-11B4-19F7-BB74-C18759BF0A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282575</xdr:colOff>
      <xdr:row>3</xdr:row>
      <xdr:rowOff>53975</xdr:rowOff>
    </xdr:from>
    <xdr:to>
      <xdr:col>11</xdr:col>
      <xdr:colOff>2082575</xdr:colOff>
      <xdr:row>3</xdr:row>
      <xdr:rowOff>1061975</xdr:rowOff>
    </xdr:to>
    <xdr:graphicFrame macro="">
      <xdr:nvGraphicFramePr>
        <xdr:cNvPr id="23" name="Chart 22">
          <a:extLst>
            <a:ext uri="{FF2B5EF4-FFF2-40B4-BE49-F238E27FC236}">
              <a16:creationId xmlns:a16="http://schemas.microsoft.com/office/drawing/2014/main" id="{967D85BB-FC0E-468C-AF62-803E515775ED}"/>
            </a:ext>
            <a:ext uri="{147F2762-F138-4A5C-976F-8EAC2B608ADB}">
              <a16:predDERef xmlns:a16="http://schemas.microsoft.com/office/drawing/2014/main" pred="{CF243FEF-11B4-19F7-BB74-C18759BF0A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282575</xdr:colOff>
      <xdr:row>4</xdr:row>
      <xdr:rowOff>41275</xdr:rowOff>
    </xdr:from>
    <xdr:to>
      <xdr:col>11</xdr:col>
      <xdr:colOff>2082575</xdr:colOff>
      <xdr:row>4</xdr:row>
      <xdr:rowOff>1049275</xdr:rowOff>
    </xdr:to>
    <xdr:graphicFrame macro="">
      <xdr:nvGraphicFramePr>
        <xdr:cNvPr id="24" name="Chart 23">
          <a:extLst>
            <a:ext uri="{FF2B5EF4-FFF2-40B4-BE49-F238E27FC236}">
              <a16:creationId xmlns:a16="http://schemas.microsoft.com/office/drawing/2014/main" id="{E9B09985-36F4-131E-348D-1ACF2D434BA9}"/>
            </a:ext>
            <a:ext uri="{147F2762-F138-4A5C-976F-8EAC2B608ADB}">
              <a16:predDERef xmlns:a16="http://schemas.microsoft.com/office/drawing/2014/main" pred="{967D85BB-FC0E-468C-AF62-803E515775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282575</xdr:colOff>
      <xdr:row>5</xdr:row>
      <xdr:rowOff>104775</xdr:rowOff>
    </xdr:from>
    <xdr:to>
      <xdr:col>11</xdr:col>
      <xdr:colOff>2082575</xdr:colOff>
      <xdr:row>5</xdr:row>
      <xdr:rowOff>1112775</xdr:rowOff>
    </xdr:to>
    <xdr:graphicFrame macro="">
      <xdr:nvGraphicFramePr>
        <xdr:cNvPr id="25" name="Chart 24">
          <a:extLst>
            <a:ext uri="{FF2B5EF4-FFF2-40B4-BE49-F238E27FC236}">
              <a16:creationId xmlns:a16="http://schemas.microsoft.com/office/drawing/2014/main" id="{34C57591-6DC2-37AE-2EFC-BF2845F1C8D6}"/>
            </a:ext>
            <a:ext uri="{147F2762-F138-4A5C-976F-8EAC2B608ADB}">
              <a16:predDERef xmlns:a16="http://schemas.microsoft.com/office/drawing/2014/main" pred="{E9B09985-36F4-131E-348D-1ACF2D434B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282575</xdr:colOff>
      <xdr:row>6</xdr:row>
      <xdr:rowOff>117475</xdr:rowOff>
    </xdr:from>
    <xdr:to>
      <xdr:col>11</xdr:col>
      <xdr:colOff>2082575</xdr:colOff>
      <xdr:row>6</xdr:row>
      <xdr:rowOff>1125475</xdr:rowOff>
    </xdr:to>
    <xdr:graphicFrame macro="">
      <xdr:nvGraphicFramePr>
        <xdr:cNvPr id="26" name="Chart 25">
          <a:extLst>
            <a:ext uri="{FF2B5EF4-FFF2-40B4-BE49-F238E27FC236}">
              <a16:creationId xmlns:a16="http://schemas.microsoft.com/office/drawing/2014/main" id="{35A84D95-CE6E-DA10-E345-F146423459CB}"/>
            </a:ext>
            <a:ext uri="{147F2762-F138-4A5C-976F-8EAC2B608ADB}">
              <a16:predDERef xmlns:a16="http://schemas.microsoft.com/office/drawing/2014/main" pred="{34C57591-6DC2-37AE-2EFC-BF2845F1C8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282575</xdr:colOff>
      <xdr:row>7</xdr:row>
      <xdr:rowOff>92075</xdr:rowOff>
    </xdr:from>
    <xdr:to>
      <xdr:col>11</xdr:col>
      <xdr:colOff>2082575</xdr:colOff>
      <xdr:row>7</xdr:row>
      <xdr:rowOff>1100075</xdr:rowOff>
    </xdr:to>
    <xdr:graphicFrame macro="">
      <xdr:nvGraphicFramePr>
        <xdr:cNvPr id="27" name="Chart 26">
          <a:extLst>
            <a:ext uri="{FF2B5EF4-FFF2-40B4-BE49-F238E27FC236}">
              <a16:creationId xmlns:a16="http://schemas.microsoft.com/office/drawing/2014/main" id="{F7056EA6-F86D-A965-73FE-38FCADBD59AA}"/>
            </a:ext>
            <a:ext uri="{147F2762-F138-4A5C-976F-8EAC2B608ADB}">
              <a16:predDERef xmlns:a16="http://schemas.microsoft.com/office/drawing/2014/main" pred="{35A84D95-CE6E-DA10-E345-F146423459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809625</xdr:colOff>
      <xdr:row>3</xdr:row>
      <xdr:rowOff>517071</xdr:rowOff>
    </xdr:from>
    <xdr:to>
      <xdr:col>9</xdr:col>
      <xdr:colOff>133803</xdr:colOff>
      <xdr:row>4</xdr:row>
      <xdr:rowOff>647246</xdr:rowOff>
    </xdr:to>
    <xdr:sp macro="" textlink="">
      <xdr:nvSpPr>
        <xdr:cNvPr id="2" name="TextBox 1">
          <a:extLst>
            <a:ext uri="{FF2B5EF4-FFF2-40B4-BE49-F238E27FC236}">
              <a16:creationId xmlns:a16="http://schemas.microsoft.com/office/drawing/2014/main" id="{729A5829-F197-4A52-A10A-098727269C71}"/>
            </a:ext>
            <a:ext uri="{147F2762-F138-4A5C-976F-8EAC2B608ADB}">
              <a16:predDERef xmlns:a16="http://schemas.microsoft.com/office/drawing/2014/main" pred="{1DA264FA-284F-F028-B374-8428CB967B91}"/>
            </a:ext>
          </a:extLst>
        </xdr:cNvPr>
        <xdr:cNvSpPr txBox="1"/>
      </xdr:nvSpPr>
      <xdr:spPr>
        <a:xfrm>
          <a:off x="13396232" y="2891518"/>
          <a:ext cx="260350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persons/person.xml><?xml version="1.0" encoding="utf-8"?>
<personList xmlns="http://schemas.microsoft.com/office/spreadsheetml/2018/threadedcomments" xmlns:x="http://schemas.openxmlformats.org/spreadsheetml/2006/main">
  <person displayName="sawsan" id="{D37EB977-AA1C-4BC7-9DF2-D2CA2ADCF090}" userId="sawsan" providerId="None"/>
  <person displayName="Stefano Visani" id="{30852D62-543D-44DC-9FDD-2C8CF59B89EF}" userId="S::svisani@unicef.org::e06901fa-aa7b-4d7c-b9f8-c218335b2b10" providerId="AD"/>
  <person displayName="Serena Ricci" id="{2B7842E0-0749-4909-8FB7-71F2425DADF6}" userId="S::riccise_unhcr.org#ext#@unicef.onmicrosoft.com::70df47c1-ebcc-4ce9-9fb6-6e36deafb92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6" dT="2023-11-14T08:52:21.61" personId="{30852D62-543D-44DC-9FDD-2C8CF59B89EF}" id="{F4B013CB-83F6-4DD0-BF05-5966A8A80AC8}">
    <text>(15,161,385.56/1.08)*0.06976</text>
  </threadedComment>
  <threadedComment ref="B26" dT="2023-11-05T18:07:10.27" personId="{D37EB977-AA1C-4BC7-9DF2-D2CA2ADCF090}" id="{6816ADF0-3D4D-455E-AD29-96F941A48833}">
    <text>(15,161,385.56 /1.08)*0.08</text>
  </threadedComment>
  <threadedComment ref="B27" dT="2023-11-05T18:22:54.42" personId="{D37EB977-AA1C-4BC7-9DF2-D2CA2ADCF090}" id="{1E92D594-B121-4497-8937-5E32F27E28AD}">
    <text/>
  </threadedComment>
</ThreadedComments>
</file>

<file path=xl/threadedComments/threadedComment2.xml><?xml version="1.0" encoding="utf-8"?>
<ThreadedComments xmlns="http://schemas.microsoft.com/office/spreadsheetml/2018/threadedcomments" xmlns:x="http://schemas.openxmlformats.org/spreadsheetml/2006/main">
  <threadedComment ref="F6" dT="2023-11-02T10:57:47.62" personId="{2B7842E0-0749-4909-8FB7-71F2425DADF6}" id="{91F4B9D4-1681-4236-936B-7DB63840BE5B}">
    <text>Please see that the activity "in-depth review of the national social protection system" is correctly placed here, rather than go in the next tab below social protection.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F6" dT="2023-11-02T10:57:47.62" personId="{2B7842E0-0749-4909-8FB7-71F2425DADF6}" id="{90684933-4BF2-40FE-B99A-65096ADE431F}">
    <text>Please see that the activity "in-depth review of the national social protection system" is correctly placed here, rather than go in the next tab below social protection.</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16B7128-6F52-4FFA-B79F-FC6A1018494A}">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customProperty" Target="../customProperty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D3951-624E-482B-A13A-04B56644F1FC}">
  <dimension ref="C2:T33"/>
  <sheetViews>
    <sheetView zoomScale="150" workbookViewId="0">
      <selection activeCell="O19" sqref="O19"/>
    </sheetView>
  </sheetViews>
  <sheetFormatPr defaultColWidth="11" defaultRowHeight="15.75"/>
  <cols>
    <col min="1" max="2" width="11" style="218"/>
    <col min="3" max="3" width="2.875" style="218" customWidth="1"/>
    <col min="4" max="4" width="11" style="218"/>
    <col min="5" max="9" width="2.625" style="218" customWidth="1"/>
    <col min="10" max="10" width="11" style="218"/>
    <col min="11" max="14" width="2.5" style="218" customWidth="1"/>
    <col min="15" max="16" width="11" style="218"/>
    <col min="17" max="20" width="13.125" style="218" customWidth="1"/>
    <col min="21" max="16384" width="11" style="218"/>
  </cols>
  <sheetData>
    <row r="2" spans="3:20" ht="16.149999999999999" thickBot="1"/>
    <row r="3" spans="3:20" ht="16.149999999999999" thickBot="1">
      <c r="C3" s="219"/>
      <c r="E3" s="219"/>
      <c r="F3" s="219"/>
      <c r="G3" s="219"/>
      <c r="H3" s="219"/>
      <c r="I3" s="220"/>
      <c r="J3" s="220"/>
      <c r="K3" s="221"/>
      <c r="L3" s="221"/>
      <c r="M3" s="221"/>
      <c r="N3" s="221"/>
      <c r="O3" s="220"/>
    </row>
    <row r="4" spans="3:20" ht="16.149999999999999" thickBot="1">
      <c r="C4" s="222"/>
      <c r="E4" s="223" t="s">
        <v>0</v>
      </c>
      <c r="F4" s="223"/>
      <c r="G4" s="223"/>
      <c r="H4" s="223"/>
      <c r="I4" s="223"/>
      <c r="J4" s="224"/>
      <c r="K4" s="224" t="s">
        <v>1</v>
      </c>
      <c r="L4" s="223"/>
      <c r="M4" s="223"/>
      <c r="N4" s="223"/>
      <c r="O4" s="224"/>
    </row>
    <row r="5" spans="3:20" ht="16.149999999999999" thickBot="1">
      <c r="C5" s="219"/>
      <c r="E5" s="224"/>
      <c r="F5" s="224"/>
      <c r="G5" s="224"/>
      <c r="H5" s="224"/>
      <c r="I5" s="224"/>
      <c r="J5" s="224"/>
      <c r="K5" s="224"/>
      <c r="L5" s="224"/>
      <c r="M5" s="224"/>
      <c r="N5" s="224"/>
      <c r="O5" s="224"/>
    </row>
    <row r="6" spans="3:20" ht="16.149999999999999" thickBot="1">
      <c r="C6" s="225"/>
      <c r="E6" s="226"/>
      <c r="F6" s="226"/>
      <c r="G6" s="226"/>
      <c r="H6" s="226"/>
      <c r="I6" s="224"/>
      <c r="J6" s="224"/>
      <c r="K6" s="227"/>
      <c r="L6" s="227"/>
      <c r="M6" s="227"/>
      <c r="N6" s="227"/>
      <c r="O6" s="224"/>
    </row>
    <row r="7" spans="3:20" ht="16.149999999999999" thickBot="1">
      <c r="E7" s="223" t="s">
        <v>2</v>
      </c>
      <c r="F7" s="223"/>
      <c r="G7" s="223"/>
      <c r="H7" s="223"/>
      <c r="I7" s="223"/>
      <c r="J7" s="224"/>
      <c r="K7" s="224" t="s">
        <v>3</v>
      </c>
      <c r="L7" s="223"/>
      <c r="M7" s="223"/>
      <c r="N7" s="223"/>
      <c r="O7" s="224"/>
    </row>
    <row r="8" spans="3:20" ht="16.149999999999999" thickBot="1">
      <c r="C8" s="219"/>
      <c r="E8" s="224"/>
      <c r="F8" s="224"/>
      <c r="G8" s="224"/>
      <c r="H8" s="224"/>
      <c r="I8" s="224"/>
      <c r="J8" s="224"/>
      <c r="K8" s="224"/>
      <c r="L8" s="224"/>
      <c r="M8" s="224"/>
      <c r="N8" s="224"/>
      <c r="O8" s="224"/>
    </row>
    <row r="9" spans="3:20" ht="16.149999999999999" thickBot="1">
      <c r="C9" s="222"/>
      <c r="E9" s="226"/>
      <c r="F9" s="226"/>
      <c r="G9" s="226"/>
      <c r="H9" s="226"/>
      <c r="I9" s="224"/>
      <c r="J9" s="224"/>
      <c r="K9" s="227"/>
      <c r="L9" s="227"/>
      <c r="M9" s="227"/>
      <c r="N9" s="227"/>
      <c r="O9" s="224"/>
    </row>
    <row r="10" spans="3:20" ht="16.149999999999999" thickBot="1">
      <c r="C10" s="219"/>
      <c r="E10" s="223" t="s">
        <v>4</v>
      </c>
      <c r="F10" s="223"/>
      <c r="G10" s="223"/>
      <c r="H10" s="223"/>
      <c r="I10" s="224"/>
      <c r="J10" s="224"/>
      <c r="K10" s="223" t="s">
        <v>5</v>
      </c>
      <c r="L10" s="223"/>
      <c r="M10" s="223"/>
      <c r="N10" s="223"/>
      <c r="O10" s="224"/>
    </row>
    <row r="11" spans="3:20" ht="16.149999999999999" thickBot="1">
      <c r="C11" s="228"/>
      <c r="E11" s="224"/>
      <c r="F11" s="224"/>
      <c r="G11" s="224"/>
      <c r="H11" s="224"/>
      <c r="I11" s="224"/>
      <c r="J11" s="224"/>
      <c r="K11" s="224"/>
      <c r="L11" s="224"/>
      <c r="M11" s="224"/>
      <c r="N11" s="224"/>
      <c r="O11" s="224"/>
    </row>
    <row r="12" spans="3:20" ht="16.149999999999999" thickBot="1">
      <c r="E12" s="226"/>
      <c r="F12" s="226"/>
      <c r="G12" s="226"/>
      <c r="H12" s="226"/>
      <c r="I12" s="224"/>
      <c r="J12" s="224"/>
      <c r="K12" s="227"/>
      <c r="L12" s="227"/>
      <c r="M12" s="227"/>
      <c r="N12" s="227"/>
      <c r="O12" s="224"/>
    </row>
    <row r="13" spans="3:20" ht="16.149999999999999" thickBot="1">
      <c r="C13" s="219"/>
      <c r="E13" s="223" t="s">
        <v>6</v>
      </c>
      <c r="F13" s="223"/>
      <c r="G13" s="223"/>
      <c r="H13" s="223"/>
      <c r="I13" s="224"/>
      <c r="J13" s="224"/>
      <c r="K13" s="223" t="s">
        <v>7</v>
      </c>
      <c r="L13" s="223"/>
      <c r="M13" s="223"/>
      <c r="N13" s="223"/>
      <c r="O13" s="224"/>
    </row>
    <row r="14" spans="3:20" ht="16.149999999999999" thickBot="1">
      <c r="C14" s="222"/>
    </row>
    <row r="15" spans="3:20" ht="16.149999999999999" thickBot="1">
      <c r="C15" s="221"/>
    </row>
    <row r="16" spans="3:20" ht="16.149999999999999" thickBot="1">
      <c r="C16" s="228"/>
      <c r="Q16" s="229">
        <v>0.25</v>
      </c>
      <c r="R16" s="229">
        <v>0.5</v>
      </c>
      <c r="S16" s="229">
        <v>0.75</v>
      </c>
      <c r="T16" s="229">
        <v>1</v>
      </c>
    </row>
    <row r="17" spans="3:20" ht="16.149999999999999" thickBot="1">
      <c r="Q17" s="229">
        <v>0.75</v>
      </c>
      <c r="R17" s="229">
        <v>0.5</v>
      </c>
      <c r="S17" s="229">
        <v>0.25</v>
      </c>
      <c r="T17" s="229">
        <v>0</v>
      </c>
    </row>
    <row r="18" spans="3:20" ht="16.149999999999999" thickBot="1">
      <c r="C18" s="219"/>
      <c r="Q18" s="230">
        <v>2024</v>
      </c>
      <c r="R18" s="231"/>
      <c r="S18" s="231"/>
      <c r="T18" s="231"/>
    </row>
    <row r="19" spans="3:20" ht="16.149999999999999" thickBot="1">
      <c r="C19" s="232"/>
      <c r="Q19" s="233"/>
      <c r="R19" s="231"/>
      <c r="S19" s="231"/>
      <c r="T19" s="231"/>
    </row>
    <row r="20" spans="3:20" ht="16.149999999999999" thickBot="1">
      <c r="C20" s="221"/>
      <c r="Q20" s="231"/>
      <c r="R20" s="231"/>
      <c r="S20" s="231"/>
      <c r="T20" s="231"/>
    </row>
    <row r="21" spans="3:20" ht="16.149999999999999" thickBot="1">
      <c r="C21" s="228"/>
      <c r="Q21" s="231"/>
      <c r="R21" s="231"/>
      <c r="S21" s="231"/>
      <c r="T21" s="231"/>
    </row>
    <row r="22" spans="3:20" ht="16.149999999999999" thickBot="1">
      <c r="Q22" s="231"/>
      <c r="R22" s="231"/>
      <c r="S22" s="231"/>
      <c r="T22" s="231"/>
    </row>
    <row r="23" spans="3:20" ht="6.95" customHeight="1" thickBot="1">
      <c r="C23" s="221"/>
      <c r="Q23" s="231"/>
      <c r="R23" s="231"/>
      <c r="S23" s="231"/>
      <c r="T23" s="231"/>
    </row>
    <row r="24" spans="3:20" ht="16.149999999999999" thickBot="1">
      <c r="C24" s="232"/>
      <c r="Q24" s="231" t="s">
        <v>8</v>
      </c>
      <c r="R24" s="231" t="s">
        <v>9</v>
      </c>
      <c r="S24" s="231" t="s">
        <v>10</v>
      </c>
      <c r="T24" s="231" t="s">
        <v>11</v>
      </c>
    </row>
    <row r="25" spans="3:20" ht="16.149999999999999" thickBot="1">
      <c r="C25" s="221"/>
      <c r="Q25" s="220"/>
      <c r="R25" s="220"/>
      <c r="S25" s="220"/>
      <c r="T25" s="220"/>
    </row>
    <row r="26" spans="3:20" ht="16.149999999999999" thickBot="1">
      <c r="C26" s="228"/>
      <c r="Q26" s="220"/>
      <c r="R26" s="220"/>
      <c r="S26" s="220"/>
      <c r="T26" s="220"/>
    </row>
    <row r="27" spans="3:20">
      <c r="Q27" s="230">
        <v>2025</v>
      </c>
      <c r="R27" s="231"/>
      <c r="S27" s="231"/>
      <c r="T27" s="231"/>
    </row>
    <row r="28" spans="3:20">
      <c r="Q28" s="233"/>
      <c r="R28" s="231"/>
      <c r="S28" s="231"/>
      <c r="T28" s="231"/>
    </row>
    <row r="29" spans="3:20">
      <c r="Q29" s="231"/>
      <c r="R29" s="231"/>
      <c r="S29" s="231"/>
      <c r="T29" s="231"/>
    </row>
    <row r="30" spans="3:20">
      <c r="Q30" s="231"/>
      <c r="R30" s="231"/>
      <c r="S30" s="231"/>
      <c r="T30" s="231"/>
    </row>
    <row r="31" spans="3:20">
      <c r="Q31" s="231"/>
      <c r="R31" s="231"/>
      <c r="S31" s="231"/>
      <c r="T31" s="231"/>
    </row>
    <row r="32" spans="3:20" ht="9" customHeight="1">
      <c r="Q32" s="231"/>
      <c r="R32" s="231"/>
      <c r="S32" s="231"/>
      <c r="T32" s="231"/>
    </row>
    <row r="33" spans="17:20">
      <c r="Q33" s="231" t="s">
        <v>8</v>
      </c>
      <c r="R33" s="231" t="s">
        <v>9</v>
      </c>
      <c r="S33" s="231" t="s">
        <v>10</v>
      </c>
      <c r="T33" s="231" t="s">
        <v>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0B02-D0F7-436D-A1FE-C8625C9AD175}">
  <dimension ref="B2:K38"/>
  <sheetViews>
    <sheetView zoomScale="85" zoomScaleNormal="85" workbookViewId="0">
      <selection activeCell="B37" sqref="B37"/>
    </sheetView>
  </sheetViews>
  <sheetFormatPr defaultColWidth="9" defaultRowHeight="15.75"/>
  <cols>
    <col min="1" max="1" width="9" style="53"/>
    <col min="2" max="2" width="20.75" style="53" customWidth="1"/>
    <col min="3" max="3" width="32.75" style="53" customWidth="1"/>
    <col min="4" max="4" width="9" style="53"/>
    <col min="5" max="5" width="27.25" style="53" customWidth="1"/>
    <col min="6" max="6" width="25.25" style="53" customWidth="1"/>
    <col min="7" max="7" width="21.75" style="53" customWidth="1"/>
    <col min="8" max="8" width="8.75" style="53" customWidth="1"/>
    <col min="9" max="9" width="5.875" style="53" bestFit="1" customWidth="1"/>
    <col min="10" max="10" width="12.5" style="53" bestFit="1" customWidth="1"/>
    <col min="11" max="11" width="13" style="140" customWidth="1"/>
    <col min="12" max="16384" width="9" style="53"/>
  </cols>
  <sheetData>
    <row r="2" spans="2:10">
      <c r="B2" s="54" t="s">
        <v>12</v>
      </c>
      <c r="C2" s="55"/>
      <c r="E2" s="54" t="s">
        <v>13</v>
      </c>
      <c r="F2" s="55"/>
    </row>
    <row r="3" spans="2:10">
      <c r="B3" s="103" t="s">
        <v>14</v>
      </c>
      <c r="C3" s="103" t="s">
        <v>15</v>
      </c>
      <c r="E3" s="103" t="s">
        <v>14</v>
      </c>
      <c r="F3" s="103" t="s">
        <v>15</v>
      </c>
    </row>
    <row r="4" spans="2:10">
      <c r="B4" s="56" t="s">
        <v>16</v>
      </c>
      <c r="C4" s="112">
        <f>SUM(C14+C25)</f>
        <v>15507519</v>
      </c>
      <c r="E4" s="56" t="s">
        <v>16</v>
      </c>
      <c r="F4" s="112">
        <f>SUM(F14+F25)</f>
        <v>0</v>
      </c>
    </row>
    <row r="5" spans="2:10">
      <c r="B5" s="56" t="s">
        <v>17</v>
      </c>
      <c r="C5" s="112">
        <f>SUM(C15+C16+C26+C36)</f>
        <v>15312999.415643565</v>
      </c>
      <c r="E5" s="56" t="s">
        <v>17</v>
      </c>
      <c r="F5" s="112">
        <f>SUM(F15+F26+F36)</f>
        <v>0</v>
      </c>
      <c r="G5" s="179"/>
    </row>
    <row r="6" spans="2:10">
      <c r="B6" s="56" t="s">
        <v>18</v>
      </c>
      <c r="C6" s="112">
        <f>SUM(C17+C28+C37)</f>
        <v>12788617.9976</v>
      </c>
      <c r="D6" s="111"/>
      <c r="E6" s="56" t="s">
        <v>18</v>
      </c>
      <c r="F6" s="112">
        <f>SUM(F17+F28+F37)</f>
        <v>0</v>
      </c>
      <c r="G6" s="180"/>
      <c r="I6" s="110"/>
      <c r="J6" s="111"/>
    </row>
    <row r="7" spans="2:10">
      <c r="B7" s="56" t="s">
        <v>19</v>
      </c>
      <c r="C7" s="123">
        <f>SUM(C18+C29)</f>
        <v>500000</v>
      </c>
      <c r="E7" s="56" t="s">
        <v>19</v>
      </c>
      <c r="F7" s="112">
        <f>SUM(F18+F29)</f>
        <v>0</v>
      </c>
    </row>
    <row r="8" spans="2:10">
      <c r="B8" s="56" t="s">
        <v>20</v>
      </c>
      <c r="C8" s="112">
        <f>SUM(C19+C30)</f>
        <v>8626595</v>
      </c>
      <c r="E8" s="56" t="s">
        <v>20</v>
      </c>
      <c r="F8" s="112">
        <f>SUM(F19+F30)</f>
        <v>0</v>
      </c>
    </row>
    <row r="9" spans="2:10">
      <c r="B9" s="103" t="s">
        <v>21</v>
      </c>
      <c r="C9" s="104">
        <f>SUM(C4:C8)</f>
        <v>52735731.413243562</v>
      </c>
      <c r="E9" s="103" t="s">
        <v>21</v>
      </c>
      <c r="F9" s="104">
        <f>SUM(F4:F8)</f>
        <v>0</v>
      </c>
      <c r="G9" s="180">
        <f>G6/1.08</f>
        <v>0</v>
      </c>
    </row>
    <row r="10" spans="2:10">
      <c r="G10" s="180">
        <f>0.08*G9</f>
        <v>0</v>
      </c>
    </row>
    <row r="12" spans="2:10">
      <c r="B12" s="54" t="s">
        <v>22</v>
      </c>
      <c r="C12" s="55"/>
      <c r="E12" s="54" t="s">
        <v>23</v>
      </c>
      <c r="F12" s="55"/>
    </row>
    <row r="13" spans="2:10">
      <c r="B13" s="103" t="s">
        <v>14</v>
      </c>
      <c r="C13" s="103" t="s">
        <v>15</v>
      </c>
      <c r="E13" s="103" t="s">
        <v>14</v>
      </c>
      <c r="F13" s="103" t="s">
        <v>15</v>
      </c>
    </row>
    <row r="14" spans="2:10">
      <c r="B14" s="56" t="s">
        <v>16</v>
      </c>
      <c r="C14" s="57">
        <f>'Tab 2 Programme Portfolio'!C33</f>
        <v>15507519</v>
      </c>
      <c r="E14" s="56" t="s">
        <v>16</v>
      </c>
      <c r="F14" s="57">
        <f>'Tab 2 Programme Portfolio'!C42</f>
        <v>0</v>
      </c>
    </row>
    <row r="15" spans="2:10">
      <c r="B15" s="56" t="s">
        <v>17</v>
      </c>
      <c r="C15" s="305">
        <f>'Tab 2 Programme Portfolio'!C34</f>
        <v>13058902</v>
      </c>
      <c r="E15" s="56" t="s">
        <v>17</v>
      </c>
      <c r="F15" s="57">
        <f>'Tab 2 Programme Portfolio'!C43</f>
        <v>0</v>
      </c>
    </row>
    <row r="16" spans="2:10">
      <c r="B16" s="56" t="s">
        <v>24</v>
      </c>
      <c r="C16" s="305">
        <v>979417.96</v>
      </c>
      <c r="E16" s="56"/>
      <c r="F16" s="57"/>
    </row>
    <row r="17" spans="2:10">
      <c r="B17" s="56" t="s">
        <v>18</v>
      </c>
      <c r="C17" s="57">
        <f>'Tab 2 Programme Portfolio'!C35</f>
        <v>11205307.98</v>
      </c>
      <c r="D17" s="111"/>
      <c r="E17" s="56" t="s">
        <v>18</v>
      </c>
      <c r="F17" s="57">
        <f>'Tab 2 Programme Portfolio'!C44</f>
        <v>0</v>
      </c>
      <c r="G17" s="180"/>
    </row>
    <row r="18" spans="2:10">
      <c r="B18" s="56" t="s">
        <v>19</v>
      </c>
      <c r="C18" s="57">
        <f>'Tab 2 Programme Portfolio'!C36</f>
        <v>500000</v>
      </c>
      <c r="E18" s="56" t="s">
        <v>19</v>
      </c>
      <c r="F18" s="57">
        <f>'Tab 2 Programme Portfolio'!C45</f>
        <v>0</v>
      </c>
    </row>
    <row r="19" spans="2:10">
      <c r="B19" s="56" t="s">
        <v>20</v>
      </c>
      <c r="C19" s="57">
        <f>'Tab 2 Programme Portfolio'!C37</f>
        <v>8626595</v>
      </c>
      <c r="E19" s="56" t="s">
        <v>20</v>
      </c>
      <c r="F19" s="57">
        <f>'Tab 2 Programme Portfolio'!C46</f>
        <v>0</v>
      </c>
      <c r="I19" s="124"/>
      <c r="J19" s="124"/>
    </row>
    <row r="20" spans="2:10">
      <c r="B20" s="103" t="s">
        <v>21</v>
      </c>
      <c r="C20" s="104">
        <f>SUM(C14:C19)</f>
        <v>49877741.939999998</v>
      </c>
      <c r="E20" s="103" t="s">
        <v>21</v>
      </c>
      <c r="F20" s="104">
        <f>SUM(F14:F19)</f>
        <v>0</v>
      </c>
    </row>
    <row r="23" spans="2:10">
      <c r="B23" s="54" t="s">
        <v>25</v>
      </c>
      <c r="C23" s="55"/>
      <c r="E23" s="54" t="s">
        <v>26</v>
      </c>
      <c r="F23" s="55"/>
    </row>
    <row r="24" spans="2:10">
      <c r="B24" s="103" t="s">
        <v>14</v>
      </c>
      <c r="C24" s="103" t="s">
        <v>15</v>
      </c>
      <c r="E24" s="103" t="s">
        <v>14</v>
      </c>
      <c r="F24" s="103" t="s">
        <v>15</v>
      </c>
    </row>
    <row r="25" spans="2:10">
      <c r="B25" s="56" t="s">
        <v>16</v>
      </c>
      <c r="C25" s="57">
        <v>0</v>
      </c>
      <c r="E25" s="56" t="s">
        <v>16</v>
      </c>
      <c r="F25" s="57">
        <v>0</v>
      </c>
    </row>
    <row r="26" spans="2:10">
      <c r="B26" s="56" t="s">
        <v>27</v>
      </c>
      <c r="C26" s="57">
        <v>1123065.6000000001</v>
      </c>
      <c r="E26" s="56" t="s">
        <v>17</v>
      </c>
      <c r="F26" s="57">
        <v>0</v>
      </c>
    </row>
    <row r="27" spans="2:10" hidden="1">
      <c r="B27" s="56"/>
      <c r="C27" s="57"/>
      <c r="E27" s="56"/>
      <c r="F27" s="57"/>
    </row>
    <row r="28" spans="2:10">
      <c r="B28" s="56" t="s">
        <v>28</v>
      </c>
      <c r="C28" s="57">
        <f>C17*13%</f>
        <v>1456690.0374</v>
      </c>
      <c r="E28" s="56" t="s">
        <v>18</v>
      </c>
      <c r="F28" s="57">
        <v>0</v>
      </c>
    </row>
    <row r="29" spans="2:10">
      <c r="B29" s="56" t="s">
        <v>19</v>
      </c>
      <c r="C29" s="57">
        <v>0</v>
      </c>
      <c r="E29" s="56" t="s">
        <v>19</v>
      </c>
      <c r="F29" s="57">
        <v>0</v>
      </c>
    </row>
    <row r="30" spans="2:10">
      <c r="B30" s="56" t="s">
        <v>20</v>
      </c>
      <c r="C30" s="57"/>
      <c r="E30" s="56" t="s">
        <v>20</v>
      </c>
      <c r="F30" s="57">
        <v>0</v>
      </c>
    </row>
    <row r="31" spans="2:10">
      <c r="B31" s="103" t="s">
        <v>21</v>
      </c>
      <c r="C31" s="104">
        <f>SUM(C25:C30)</f>
        <v>2579755.6374000004</v>
      </c>
      <c r="E31" s="103" t="s">
        <v>21</v>
      </c>
      <c r="F31" s="104">
        <f>SUM(F25:F30)</f>
        <v>0</v>
      </c>
    </row>
    <row r="34" spans="2:6">
      <c r="B34" s="54" t="s">
        <v>29</v>
      </c>
      <c r="C34" s="55"/>
      <c r="E34" s="54" t="s">
        <v>30</v>
      </c>
      <c r="F34" s="55"/>
    </row>
    <row r="35" spans="2:6">
      <c r="B35" s="103" t="s">
        <v>14</v>
      </c>
      <c r="C35" s="103" t="s">
        <v>15</v>
      </c>
      <c r="E35" s="103" t="s">
        <v>14</v>
      </c>
      <c r="F35" s="103" t="s">
        <v>15</v>
      </c>
    </row>
    <row r="36" spans="2:6">
      <c r="B36" s="56" t="s">
        <v>17</v>
      </c>
      <c r="C36" s="57">
        <f>(15312999.42/1.01)*0.01</f>
        <v>151613.85564356434</v>
      </c>
      <c r="E36" s="56" t="s">
        <v>17</v>
      </c>
      <c r="F36" s="57">
        <v>0</v>
      </c>
    </row>
    <row r="37" spans="2:6">
      <c r="B37" s="56" t="s">
        <v>18</v>
      </c>
      <c r="C37" s="57">
        <v>126619.98020000001</v>
      </c>
      <c r="E37" s="56" t="s">
        <v>18</v>
      </c>
      <c r="F37" s="57">
        <v>0</v>
      </c>
    </row>
    <row r="38" spans="2:6">
      <c r="B38" s="103" t="s">
        <v>21</v>
      </c>
      <c r="C38" s="104">
        <f>SUM(C36:C37)</f>
        <v>278233.83584356436</v>
      </c>
      <c r="E38" s="103" t="s">
        <v>21</v>
      </c>
      <c r="F38" s="104">
        <f>SUM(F36:F37)</f>
        <v>0</v>
      </c>
    </row>
  </sheetData>
  <pageMargins left="0.7" right="0.7" top="0.75" bottom="0.75" header="0.3" footer="0.3"/>
  <customProperties>
    <customPr name="layoutContexts" r:id="rId1"/>
  </customPropertie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FF7B-E4AA-4A59-B115-DFA86D0CEFA7}">
  <sheetPr filterMode="1"/>
  <dimension ref="B1:U51"/>
  <sheetViews>
    <sheetView zoomScale="60" zoomScaleNormal="60" workbookViewId="0">
      <pane xSplit="3" ySplit="2" topLeftCell="E15" activePane="bottomRight" state="frozen"/>
      <selection pane="bottomRight" activeCell="C16" sqref="C16"/>
      <selection pane="bottomLeft" activeCell="A3" sqref="A3"/>
      <selection pane="topRight" activeCell="D1" sqref="D1"/>
    </sheetView>
  </sheetViews>
  <sheetFormatPr defaultColWidth="9" defaultRowHeight="12.75" customHeight="1"/>
  <cols>
    <col min="1" max="1" width="1.625" style="156" customWidth="1"/>
    <col min="2" max="2" width="18.25" style="146" customWidth="1"/>
    <col min="3" max="3" width="12.375" style="165" customWidth="1"/>
    <col min="4" max="4" width="7.375" style="156" customWidth="1"/>
    <col min="5" max="5" width="5.625" style="156" customWidth="1"/>
    <col min="6" max="6" width="120.625" style="156" customWidth="1"/>
    <col min="7" max="7" width="25.25" style="156" customWidth="1"/>
    <col min="8" max="8" width="11.125" style="156" customWidth="1"/>
    <col min="9" max="9" width="15.625" style="166" customWidth="1"/>
    <col min="10" max="10" width="17.75" style="166" customWidth="1"/>
    <col min="11" max="11" width="15.625" style="166" customWidth="1"/>
    <col min="12" max="12" width="34.25" style="166" customWidth="1"/>
    <col min="13" max="13" width="15.625" style="166" customWidth="1"/>
    <col min="14" max="14" width="15.625" style="167" customWidth="1"/>
    <col min="15" max="15" width="24.125" style="156" customWidth="1"/>
    <col min="16" max="16" width="15.125" style="156" customWidth="1"/>
    <col min="17" max="17" width="21.625" style="156" customWidth="1"/>
    <col min="18" max="18" width="26" style="156" customWidth="1"/>
    <col min="19" max="19" width="27.75" style="156" customWidth="1"/>
    <col min="20" max="20" width="26.125" style="156" customWidth="1"/>
    <col min="21" max="21" width="25.75" style="156" customWidth="1"/>
    <col min="22" max="22" width="20.5" style="156" customWidth="1"/>
    <col min="23" max="16384" width="9" style="156"/>
  </cols>
  <sheetData>
    <row r="1" spans="2:21" s="145" customFormat="1" ht="13.15">
      <c r="B1" s="146"/>
      <c r="C1" s="146"/>
      <c r="I1" s="147"/>
      <c r="J1" s="147"/>
      <c r="K1" s="147"/>
      <c r="L1" s="147"/>
      <c r="M1" s="147"/>
      <c r="N1" s="148"/>
    </row>
    <row r="2" spans="2:21" s="149" customFormat="1" ht="57">
      <c r="B2" s="150" t="s">
        <v>31</v>
      </c>
      <c r="C2" s="150" t="s">
        <v>32</v>
      </c>
      <c r="D2" s="150" t="s">
        <v>33</v>
      </c>
      <c r="E2" s="150" t="s">
        <v>34</v>
      </c>
      <c r="F2" s="150" t="s">
        <v>35</v>
      </c>
      <c r="G2" s="150" t="s">
        <v>36</v>
      </c>
      <c r="H2" s="150" t="s">
        <v>37</v>
      </c>
      <c r="I2" s="151" t="s">
        <v>38</v>
      </c>
      <c r="J2" s="151" t="s">
        <v>39</v>
      </c>
      <c r="K2" s="151" t="s">
        <v>40</v>
      </c>
      <c r="L2" s="151" t="s">
        <v>41</v>
      </c>
      <c r="M2" s="151" t="s">
        <v>42</v>
      </c>
      <c r="N2" s="151" t="s">
        <v>43</v>
      </c>
      <c r="O2" s="150" t="s">
        <v>44</v>
      </c>
      <c r="P2" s="150" t="s">
        <v>45</v>
      </c>
      <c r="Q2" s="150" t="s">
        <v>46</v>
      </c>
      <c r="R2" s="150" t="s">
        <v>47</v>
      </c>
      <c r="S2" s="150" t="s">
        <v>48</v>
      </c>
      <c r="T2" s="150" t="s">
        <v>49</v>
      </c>
      <c r="U2" s="150" t="s">
        <v>50</v>
      </c>
    </row>
    <row r="3" spans="2:21" s="152" customFormat="1" ht="24.95" customHeight="1">
      <c r="B3" s="153" t="s">
        <v>51</v>
      </c>
      <c r="C3" s="154"/>
      <c r="D3" s="154"/>
      <c r="E3" s="154"/>
      <c r="F3" s="154"/>
      <c r="G3" s="154"/>
      <c r="H3" s="154"/>
      <c r="I3" s="155"/>
      <c r="J3" s="155"/>
      <c r="K3" s="155"/>
      <c r="L3" s="155"/>
      <c r="M3" s="155"/>
      <c r="N3" s="155"/>
      <c r="O3" s="154"/>
      <c r="P3" s="154"/>
      <c r="Q3" s="154"/>
      <c r="R3" s="154"/>
      <c r="S3" s="154"/>
      <c r="T3" s="154"/>
      <c r="U3" s="154"/>
    </row>
    <row r="4" spans="2:21" ht="371.25" customHeight="1">
      <c r="B4" s="92" t="s">
        <v>52</v>
      </c>
      <c r="C4" s="91" t="s">
        <v>53</v>
      </c>
      <c r="D4" s="91" t="s">
        <v>54</v>
      </c>
      <c r="E4" s="91" t="s">
        <v>55</v>
      </c>
      <c r="F4" s="91" t="s">
        <v>56</v>
      </c>
      <c r="G4" s="91" t="s">
        <v>51</v>
      </c>
      <c r="H4" s="91" t="s">
        <v>57</v>
      </c>
      <c r="I4" s="138">
        <v>1483384</v>
      </c>
      <c r="J4" s="138"/>
      <c r="K4" s="138">
        <v>0</v>
      </c>
      <c r="L4" s="138"/>
      <c r="M4" s="157"/>
      <c r="N4" s="139">
        <f t="shared" ref="N4:N10" si="0">SUM(I4:M4)</f>
        <v>1483384</v>
      </c>
      <c r="O4" s="91" t="s">
        <v>58</v>
      </c>
      <c r="P4" s="91" t="s">
        <v>59</v>
      </c>
      <c r="Q4" s="91" t="s">
        <v>60</v>
      </c>
      <c r="R4" s="91" t="s">
        <v>61</v>
      </c>
      <c r="S4" s="91" t="s">
        <v>62</v>
      </c>
      <c r="T4" s="91" t="s">
        <v>63</v>
      </c>
      <c r="U4" s="91" t="s">
        <v>64</v>
      </c>
    </row>
    <row r="5" spans="2:21" ht="172.5" customHeight="1">
      <c r="B5" s="92" t="s">
        <v>65</v>
      </c>
      <c r="C5" s="91" t="s">
        <v>66</v>
      </c>
      <c r="D5" s="91" t="s">
        <v>67</v>
      </c>
      <c r="E5" s="91" t="s">
        <v>55</v>
      </c>
      <c r="F5" s="119" t="s">
        <v>68</v>
      </c>
      <c r="G5" s="91" t="s">
        <v>51</v>
      </c>
      <c r="H5" s="91" t="s">
        <v>69</v>
      </c>
      <c r="I5" s="138">
        <v>3490081</v>
      </c>
      <c r="J5" s="138">
        <v>1890440</v>
      </c>
      <c r="K5" s="138">
        <v>0</v>
      </c>
      <c r="L5" s="138"/>
      <c r="M5" s="157"/>
      <c r="N5" s="139">
        <f t="shared" si="0"/>
        <v>5380521</v>
      </c>
      <c r="O5" s="91" t="s">
        <v>70</v>
      </c>
      <c r="P5" s="91"/>
      <c r="Q5" s="91" t="s">
        <v>71</v>
      </c>
      <c r="R5" s="91" t="s">
        <v>61</v>
      </c>
      <c r="S5" s="91" t="s">
        <v>62</v>
      </c>
      <c r="T5" s="91" t="s">
        <v>63</v>
      </c>
      <c r="U5" s="91"/>
    </row>
    <row r="6" spans="2:21" ht="279" customHeight="1" thickBot="1">
      <c r="B6" s="92" t="s">
        <v>72</v>
      </c>
      <c r="C6" s="91" t="s">
        <v>73</v>
      </c>
      <c r="D6" s="91" t="s">
        <v>67</v>
      </c>
      <c r="E6" s="91" t="s">
        <v>55</v>
      </c>
      <c r="F6" s="91" t="s">
        <v>74</v>
      </c>
      <c r="G6" s="91" t="s">
        <v>51</v>
      </c>
      <c r="H6" s="91" t="s">
        <v>75</v>
      </c>
      <c r="I6" s="138">
        <v>40000</v>
      </c>
      <c r="J6" s="138"/>
      <c r="K6" s="138">
        <f>4300000-500000</f>
        <v>3800000</v>
      </c>
      <c r="L6" s="138"/>
      <c r="M6" s="157"/>
      <c r="N6" s="139">
        <f t="shared" si="0"/>
        <v>3840000</v>
      </c>
      <c r="O6" s="91" t="s">
        <v>76</v>
      </c>
      <c r="P6" s="91" t="s">
        <v>59</v>
      </c>
      <c r="Q6" s="91" t="s">
        <v>77</v>
      </c>
      <c r="R6" s="91" t="s">
        <v>78</v>
      </c>
      <c r="S6" s="91" t="s">
        <v>79</v>
      </c>
      <c r="T6" s="91" t="s">
        <v>80</v>
      </c>
      <c r="U6" s="91"/>
    </row>
    <row r="7" spans="2:21" s="152" customFormat="1" ht="24.95" customHeight="1">
      <c r="B7" s="153" t="s">
        <v>81</v>
      </c>
      <c r="C7" s="154"/>
      <c r="D7" s="154"/>
      <c r="E7" s="154"/>
      <c r="F7" s="154"/>
      <c r="G7" s="154"/>
      <c r="H7" s="154"/>
      <c r="I7" s="158"/>
      <c r="J7" s="158"/>
      <c r="K7" s="158"/>
      <c r="L7" s="158"/>
      <c r="M7" s="155"/>
      <c r="N7" s="158"/>
      <c r="O7" s="154"/>
      <c r="P7" s="154"/>
      <c r="Q7" s="154"/>
      <c r="R7" s="154"/>
      <c r="S7" s="154"/>
      <c r="T7" s="154"/>
      <c r="U7" s="154"/>
    </row>
    <row r="8" spans="2:21" ht="315" customHeight="1">
      <c r="B8" s="92" t="s">
        <v>82</v>
      </c>
      <c r="C8" s="159" t="s">
        <v>83</v>
      </c>
      <c r="D8" s="91" t="s">
        <v>84</v>
      </c>
      <c r="E8" s="91" t="s">
        <v>55</v>
      </c>
      <c r="F8" s="120" t="s">
        <v>85</v>
      </c>
      <c r="G8" s="91" t="s">
        <v>81</v>
      </c>
      <c r="H8" s="91" t="s">
        <v>86</v>
      </c>
      <c r="I8" s="138">
        <v>574000</v>
      </c>
      <c r="J8" s="138">
        <v>1512240</v>
      </c>
      <c r="K8" s="138">
        <v>1350000</v>
      </c>
      <c r="L8" s="138"/>
      <c r="M8" s="157"/>
      <c r="N8" s="139">
        <f t="shared" si="0"/>
        <v>3436240</v>
      </c>
      <c r="O8" s="91" t="s">
        <v>76</v>
      </c>
      <c r="P8" s="91" t="s">
        <v>59</v>
      </c>
      <c r="Q8" s="94" t="s">
        <v>77</v>
      </c>
      <c r="R8" s="91" t="s">
        <v>87</v>
      </c>
      <c r="S8" s="94" t="s">
        <v>88</v>
      </c>
      <c r="T8" s="94" t="s">
        <v>80</v>
      </c>
      <c r="U8" s="91"/>
    </row>
    <row r="9" spans="2:21" ht="271.5" customHeight="1">
      <c r="B9" s="92" t="s">
        <v>89</v>
      </c>
      <c r="C9" s="159" t="s">
        <v>90</v>
      </c>
      <c r="D9" s="91" t="s">
        <v>67</v>
      </c>
      <c r="E9" s="91" t="s">
        <v>55</v>
      </c>
      <c r="F9" s="119" t="s">
        <v>91</v>
      </c>
      <c r="G9" s="91" t="s">
        <v>81</v>
      </c>
      <c r="H9" s="119" t="s">
        <v>92</v>
      </c>
      <c r="I9" s="138"/>
      <c r="J9" s="138"/>
      <c r="K9" s="138">
        <v>0</v>
      </c>
      <c r="L9" s="138"/>
      <c r="M9" s="157">
        <v>7050000</v>
      </c>
      <c r="N9" s="139">
        <f t="shared" si="0"/>
        <v>7050000</v>
      </c>
      <c r="O9" s="91" t="s">
        <v>93</v>
      </c>
      <c r="P9" s="91" t="s">
        <v>59</v>
      </c>
      <c r="Q9" s="94" t="s">
        <v>77</v>
      </c>
      <c r="R9" s="160" t="s">
        <v>94</v>
      </c>
      <c r="S9" s="94" t="s">
        <v>95</v>
      </c>
      <c r="T9" s="94" t="s">
        <v>80</v>
      </c>
      <c r="U9" s="91" t="s">
        <v>96</v>
      </c>
    </row>
    <row r="10" spans="2:21" ht="247.5" customHeight="1">
      <c r="B10" s="92" t="s">
        <v>97</v>
      </c>
      <c r="C10" s="159" t="s">
        <v>98</v>
      </c>
      <c r="D10" s="91" t="s">
        <v>67</v>
      </c>
      <c r="E10" s="91" t="s">
        <v>55</v>
      </c>
      <c r="F10" s="119" t="s">
        <v>99</v>
      </c>
      <c r="G10" s="91" t="s">
        <v>81</v>
      </c>
      <c r="H10" s="91" t="s">
        <v>100</v>
      </c>
      <c r="I10" s="138">
        <v>574000</v>
      </c>
      <c r="J10" s="138"/>
      <c r="K10" s="138">
        <v>3800000</v>
      </c>
      <c r="L10" s="138"/>
      <c r="M10" s="157">
        <v>1200000</v>
      </c>
      <c r="N10" s="139">
        <f t="shared" si="0"/>
        <v>5574000</v>
      </c>
      <c r="O10" s="91" t="s">
        <v>93</v>
      </c>
      <c r="P10" s="91" t="s">
        <v>59</v>
      </c>
      <c r="Q10" s="94" t="s">
        <v>77</v>
      </c>
      <c r="R10" s="160" t="s">
        <v>101</v>
      </c>
      <c r="S10" s="94" t="s">
        <v>95</v>
      </c>
      <c r="T10" s="94" t="s">
        <v>80</v>
      </c>
      <c r="U10" s="94"/>
    </row>
    <row r="11" spans="2:21" ht="170.65">
      <c r="B11" s="92" t="s">
        <v>102</v>
      </c>
      <c r="C11" s="95" t="s">
        <v>103</v>
      </c>
      <c r="D11" s="94" t="s">
        <v>54</v>
      </c>
      <c r="E11" s="94" t="s">
        <v>55</v>
      </c>
      <c r="F11" s="95" t="s">
        <v>104</v>
      </c>
      <c r="G11" s="94" t="s">
        <v>81</v>
      </c>
      <c r="H11" s="94" t="s">
        <v>28</v>
      </c>
      <c r="I11" s="138"/>
      <c r="J11" s="138"/>
      <c r="K11" s="138">
        <v>250000</v>
      </c>
      <c r="L11" s="138"/>
      <c r="M11" s="93"/>
      <c r="N11" s="139">
        <f>SUM(I11:M11)</f>
        <v>250000</v>
      </c>
      <c r="O11" s="94" t="s">
        <v>76</v>
      </c>
      <c r="P11" s="91" t="s">
        <v>59</v>
      </c>
      <c r="Q11" s="94" t="s">
        <v>77</v>
      </c>
      <c r="R11" s="94" t="s">
        <v>105</v>
      </c>
      <c r="S11" s="94" t="s">
        <v>106</v>
      </c>
      <c r="T11" s="94" t="s">
        <v>80</v>
      </c>
      <c r="U11" s="94"/>
    </row>
    <row r="12" spans="2:21" s="152" customFormat="1" ht="24.95" customHeight="1">
      <c r="B12" s="153" t="s">
        <v>107</v>
      </c>
      <c r="C12" s="154"/>
      <c r="D12" s="154"/>
      <c r="E12" s="154"/>
      <c r="F12" s="154"/>
      <c r="G12" s="154"/>
      <c r="H12" s="154"/>
      <c r="I12" s="158"/>
      <c r="J12" s="158"/>
      <c r="K12" s="158"/>
      <c r="L12" s="158"/>
      <c r="M12" s="155"/>
      <c r="N12" s="158"/>
      <c r="O12" s="154"/>
      <c r="P12" s="154"/>
      <c r="Q12" s="154"/>
      <c r="R12" s="154"/>
      <c r="S12" s="154"/>
      <c r="T12" s="154"/>
      <c r="U12" s="154"/>
    </row>
    <row r="13" spans="2:21" ht="409.5">
      <c r="B13" s="92" t="s">
        <v>108</v>
      </c>
      <c r="C13" s="91" t="s">
        <v>109</v>
      </c>
      <c r="D13" s="91" t="s">
        <v>67</v>
      </c>
      <c r="E13" s="91" t="s">
        <v>55</v>
      </c>
      <c r="F13" s="207" t="s">
        <v>110</v>
      </c>
      <c r="G13" s="91" t="s">
        <v>107</v>
      </c>
      <c r="H13" s="91" t="s">
        <v>111</v>
      </c>
      <c r="I13" s="138">
        <v>786073</v>
      </c>
      <c r="J13" s="138">
        <v>4255560</v>
      </c>
      <c r="K13" s="138">
        <v>0</v>
      </c>
      <c r="L13" s="138"/>
      <c r="M13" s="157"/>
      <c r="N13" s="139">
        <f t="shared" ref="N13:N17" si="1">SUM(I13:M13)</f>
        <v>5041633</v>
      </c>
      <c r="O13" s="91" t="s">
        <v>112</v>
      </c>
      <c r="P13" s="91" t="s">
        <v>59</v>
      </c>
      <c r="Q13" s="91" t="s">
        <v>113</v>
      </c>
      <c r="R13" s="91" t="s">
        <v>114</v>
      </c>
      <c r="S13" s="91" t="s">
        <v>115</v>
      </c>
      <c r="T13" s="91" t="s">
        <v>116</v>
      </c>
      <c r="U13" s="91"/>
    </row>
    <row r="14" spans="2:21" ht="316.5" customHeight="1" thickBot="1">
      <c r="B14" s="92" t="s">
        <v>117</v>
      </c>
      <c r="C14" s="91" t="s">
        <v>118</v>
      </c>
      <c r="D14" s="91" t="s">
        <v>67</v>
      </c>
      <c r="E14" s="91" t="s">
        <v>55</v>
      </c>
      <c r="F14" s="207" t="s">
        <v>119</v>
      </c>
      <c r="G14" s="91" t="s">
        <v>107</v>
      </c>
      <c r="H14" s="91" t="s">
        <v>120</v>
      </c>
      <c r="I14" s="138">
        <v>2338393</v>
      </c>
      <c r="J14" s="138"/>
      <c r="K14" s="138">
        <v>0</v>
      </c>
      <c r="L14" s="138"/>
      <c r="M14" s="157"/>
      <c r="N14" s="139">
        <f t="shared" si="1"/>
        <v>2338393</v>
      </c>
      <c r="O14" s="91" t="s">
        <v>121</v>
      </c>
      <c r="P14" s="91" t="s">
        <v>59</v>
      </c>
      <c r="Q14" s="91" t="s">
        <v>77</v>
      </c>
      <c r="R14" s="91" t="s">
        <v>122</v>
      </c>
      <c r="S14" s="91"/>
      <c r="T14" s="91"/>
      <c r="U14" s="91"/>
    </row>
    <row r="15" spans="2:21" ht="196.9">
      <c r="B15" s="92" t="s">
        <v>123</v>
      </c>
      <c r="C15" s="91" t="s">
        <v>124</v>
      </c>
      <c r="D15" s="91" t="s">
        <v>54</v>
      </c>
      <c r="E15" s="91" t="s">
        <v>55</v>
      </c>
      <c r="F15" s="121" t="s">
        <v>125</v>
      </c>
      <c r="G15" s="91" t="s">
        <v>107</v>
      </c>
      <c r="H15" s="91" t="s">
        <v>126</v>
      </c>
      <c r="I15" s="138"/>
      <c r="J15" s="138">
        <v>938400</v>
      </c>
      <c r="K15" s="138">
        <v>0</v>
      </c>
      <c r="L15" s="138"/>
      <c r="M15" s="157"/>
      <c r="N15" s="139">
        <f t="shared" si="1"/>
        <v>938400</v>
      </c>
      <c r="O15" s="91"/>
      <c r="P15" s="91" t="s">
        <v>59</v>
      </c>
      <c r="Q15" s="91"/>
      <c r="R15" s="91"/>
      <c r="S15" s="91"/>
      <c r="T15" s="91"/>
      <c r="U15" s="91"/>
    </row>
    <row r="16" spans="2:21" ht="409.5" customHeight="1" thickBot="1">
      <c r="B16" s="92" t="s">
        <v>127</v>
      </c>
      <c r="C16" s="91" t="s">
        <v>128</v>
      </c>
      <c r="D16" s="91" t="s">
        <v>84</v>
      </c>
      <c r="E16" s="91" t="s">
        <v>55</v>
      </c>
      <c r="F16" s="207" t="s">
        <v>129</v>
      </c>
      <c r="G16" s="91" t="s">
        <v>107</v>
      </c>
      <c r="H16" s="91" t="s">
        <v>130</v>
      </c>
      <c r="I16" s="138">
        <v>3722971</v>
      </c>
      <c r="J16" s="138">
        <v>3886080</v>
      </c>
      <c r="K16" s="138">
        <v>1000000</v>
      </c>
      <c r="L16" s="138"/>
      <c r="M16" s="157"/>
      <c r="N16" s="139">
        <f t="shared" si="1"/>
        <v>8609051</v>
      </c>
      <c r="O16" s="91" t="s">
        <v>131</v>
      </c>
      <c r="P16" s="91" t="s">
        <v>59</v>
      </c>
      <c r="Q16" s="91" t="s">
        <v>132</v>
      </c>
      <c r="R16" s="91" t="s">
        <v>133</v>
      </c>
      <c r="S16" s="91" t="s">
        <v>134</v>
      </c>
      <c r="T16" s="91" t="s">
        <v>116</v>
      </c>
      <c r="U16" s="91" t="s">
        <v>135</v>
      </c>
    </row>
    <row r="17" spans="2:21" ht="188.25" customHeight="1" thickBot="1">
      <c r="B17" s="92" t="s">
        <v>136</v>
      </c>
      <c r="C17" s="91" t="s">
        <v>137</v>
      </c>
      <c r="D17" s="91"/>
      <c r="E17" s="91" t="s">
        <v>55</v>
      </c>
      <c r="F17" s="178" t="s">
        <v>138</v>
      </c>
      <c r="G17" s="91" t="s">
        <v>107</v>
      </c>
      <c r="H17" s="91" t="s">
        <v>126</v>
      </c>
      <c r="I17" s="138"/>
      <c r="J17" s="138">
        <v>2184799</v>
      </c>
      <c r="K17" s="138">
        <v>0</v>
      </c>
      <c r="L17" s="138"/>
      <c r="M17" s="157"/>
      <c r="N17" s="139">
        <f t="shared" si="1"/>
        <v>2184799</v>
      </c>
      <c r="O17" s="91"/>
      <c r="P17" s="91" t="s">
        <v>59</v>
      </c>
      <c r="Q17" s="91"/>
      <c r="R17" s="91"/>
      <c r="S17" s="91"/>
      <c r="T17" s="91"/>
      <c r="U17" s="91"/>
    </row>
    <row r="18" spans="2:21" s="152" customFormat="1" ht="24.75" customHeight="1">
      <c r="B18" s="153" t="s">
        <v>139</v>
      </c>
      <c r="C18" s="154"/>
      <c r="D18" s="154"/>
      <c r="E18" s="154"/>
      <c r="F18" s="154"/>
      <c r="G18" s="154"/>
      <c r="H18" s="154"/>
      <c r="I18" s="158"/>
      <c r="J18" s="158"/>
      <c r="K18" s="158"/>
      <c r="L18" s="158"/>
      <c r="M18" s="155"/>
      <c r="N18" s="158"/>
      <c r="O18" s="154"/>
      <c r="P18" s="154"/>
      <c r="Q18" s="154"/>
      <c r="R18" s="154"/>
      <c r="S18" s="154"/>
      <c r="T18" s="154"/>
      <c r="U18" s="154"/>
    </row>
    <row r="19" spans="2:21" ht="78.75">
      <c r="B19" s="92" t="s">
        <v>140</v>
      </c>
      <c r="C19" s="91" t="s">
        <v>141</v>
      </c>
      <c r="D19" s="91" t="s">
        <v>54</v>
      </c>
      <c r="E19" s="91" t="s">
        <v>55</v>
      </c>
      <c r="F19" t="s">
        <v>142</v>
      </c>
      <c r="G19" s="91" t="s">
        <v>139</v>
      </c>
      <c r="H19" s="91" t="s">
        <v>143</v>
      </c>
      <c r="I19" s="138">
        <v>50000</v>
      </c>
      <c r="J19" s="138">
        <v>600000</v>
      </c>
      <c r="K19" s="138">
        <v>0</v>
      </c>
      <c r="L19" s="138"/>
      <c r="M19" s="157"/>
      <c r="N19" s="139">
        <f t="shared" ref="N19:N21" si="2">SUM(I19:M19)</f>
        <v>650000</v>
      </c>
      <c r="O19" s="91" t="s">
        <v>58</v>
      </c>
      <c r="P19" s="91" t="s">
        <v>59</v>
      </c>
      <c r="Q19" s="91" t="s">
        <v>77</v>
      </c>
      <c r="R19" s="91" t="s">
        <v>144</v>
      </c>
      <c r="S19" s="91"/>
      <c r="T19" s="91"/>
      <c r="U19" s="91"/>
    </row>
    <row r="20" spans="2:21" ht="70.5" customHeight="1">
      <c r="B20" s="92" t="s">
        <v>145</v>
      </c>
      <c r="C20" s="91" t="s">
        <v>137</v>
      </c>
      <c r="D20" s="91"/>
      <c r="E20" s="91"/>
      <c r="F20" s="91" t="s">
        <v>137</v>
      </c>
      <c r="G20" s="91"/>
      <c r="H20" s="91"/>
      <c r="I20" s="138"/>
      <c r="J20" s="138"/>
      <c r="K20" s="138">
        <v>0</v>
      </c>
      <c r="L20" s="138"/>
      <c r="M20" s="157"/>
      <c r="N20" s="139">
        <f t="shared" si="2"/>
        <v>0</v>
      </c>
      <c r="O20" s="91"/>
      <c r="P20" s="91"/>
      <c r="Q20" s="91"/>
      <c r="R20" s="91"/>
      <c r="S20" s="91"/>
      <c r="T20" s="91"/>
      <c r="U20" s="91"/>
    </row>
    <row r="21" spans="2:21" ht="170.25" customHeight="1">
      <c r="B21" s="92" t="s">
        <v>146</v>
      </c>
      <c r="C21" s="91" t="s">
        <v>137</v>
      </c>
      <c r="D21" s="91"/>
      <c r="E21" s="91" t="s">
        <v>55</v>
      </c>
      <c r="F21" s="119" t="s">
        <v>147</v>
      </c>
      <c r="G21" s="91" t="s">
        <v>139</v>
      </c>
      <c r="H21" s="91" t="s">
        <v>148</v>
      </c>
      <c r="I21" s="138"/>
      <c r="J21" s="138">
        <v>210000</v>
      </c>
      <c r="K21" s="138">
        <v>0</v>
      </c>
      <c r="L21" s="138"/>
      <c r="M21" s="157">
        <v>376595</v>
      </c>
      <c r="N21" s="139">
        <f t="shared" si="2"/>
        <v>586595</v>
      </c>
      <c r="O21" s="91"/>
      <c r="P21" s="91"/>
      <c r="Q21" s="91"/>
      <c r="R21" s="91"/>
      <c r="S21" s="91"/>
      <c r="T21" s="91"/>
      <c r="U21" s="91"/>
    </row>
    <row r="22" spans="2:21" ht="148.5" customHeight="1" thickBot="1">
      <c r="B22" s="92" t="s">
        <v>149</v>
      </c>
      <c r="C22" s="91" t="s">
        <v>150</v>
      </c>
      <c r="D22" s="91" t="s">
        <v>84</v>
      </c>
      <c r="E22" s="91" t="s">
        <v>55</v>
      </c>
      <c r="F22" s="119" t="s">
        <v>151</v>
      </c>
      <c r="G22" s="91" t="s">
        <v>139</v>
      </c>
      <c r="H22" s="91" t="s">
        <v>152</v>
      </c>
      <c r="I22" s="138"/>
      <c r="J22" s="138">
        <v>30000</v>
      </c>
      <c r="K22" s="138">
        <v>500000</v>
      </c>
      <c r="L22" s="138"/>
      <c r="M22" s="157"/>
      <c r="N22" s="139">
        <f t="shared" ref="N22:N26" si="3">SUM(I22:M22)</f>
        <v>530000</v>
      </c>
      <c r="O22" s="91" t="s">
        <v>153</v>
      </c>
      <c r="P22" s="91" t="s">
        <v>59</v>
      </c>
      <c r="Q22" s="91" t="s">
        <v>154</v>
      </c>
      <c r="R22" s="91" t="s">
        <v>155</v>
      </c>
      <c r="S22" s="91"/>
      <c r="T22" s="91" t="s">
        <v>116</v>
      </c>
      <c r="U22" s="91"/>
    </row>
    <row r="23" spans="2:21" s="152" customFormat="1" ht="24.95" customHeight="1">
      <c r="B23" s="153" t="s">
        <v>156</v>
      </c>
      <c r="C23" s="154"/>
      <c r="D23" s="154"/>
      <c r="E23" s="154"/>
      <c r="F23" s="154"/>
      <c r="G23" s="154"/>
      <c r="H23" s="154"/>
      <c r="I23" s="158"/>
      <c r="J23" s="158"/>
      <c r="K23" s="158"/>
      <c r="L23" s="158"/>
      <c r="M23" s="155"/>
      <c r="N23" s="158"/>
      <c r="O23" s="154"/>
      <c r="P23" s="154"/>
      <c r="Q23" s="154"/>
      <c r="R23" s="154"/>
      <c r="S23" s="154"/>
      <c r="T23" s="154"/>
      <c r="U23" s="154"/>
    </row>
    <row r="24" spans="2:21" ht="236.25">
      <c r="B24" s="92" t="s">
        <v>157</v>
      </c>
      <c r="C24" s="159" t="s">
        <v>158</v>
      </c>
      <c r="D24" s="91" t="s">
        <v>67</v>
      </c>
      <c r="E24" s="91" t="s">
        <v>55</v>
      </c>
      <c r="F24" s="119" t="s">
        <v>159</v>
      </c>
      <c r="G24" s="91"/>
      <c r="H24" s="91" t="s">
        <v>28</v>
      </c>
      <c r="I24" s="138"/>
      <c r="J24" s="138"/>
      <c r="K24" s="138">
        <v>255307.98</v>
      </c>
      <c r="L24" s="138"/>
      <c r="M24" s="157"/>
      <c r="N24" s="139">
        <f>SUM(I24:M24)</f>
        <v>255307.98</v>
      </c>
      <c r="O24" s="91" t="s">
        <v>160</v>
      </c>
      <c r="P24" s="91" t="s">
        <v>59</v>
      </c>
      <c r="Q24" s="91" t="s">
        <v>161</v>
      </c>
      <c r="R24" s="91"/>
      <c r="S24" s="91"/>
      <c r="T24" s="91"/>
      <c r="U24" s="91"/>
    </row>
    <row r="25" spans="2:21" ht="136.5" customHeight="1">
      <c r="B25" s="92" t="s">
        <v>162</v>
      </c>
      <c r="C25" s="159" t="s">
        <v>163</v>
      </c>
      <c r="D25" s="91" t="s">
        <v>84</v>
      </c>
      <c r="E25" s="91" t="s">
        <v>55</v>
      </c>
      <c r="F25" s="119" t="s">
        <v>164</v>
      </c>
      <c r="G25" s="91"/>
      <c r="H25" s="91" t="s">
        <v>165</v>
      </c>
      <c r="I25" s="138"/>
      <c r="J25" s="138"/>
      <c r="K25" s="138">
        <v>250000</v>
      </c>
      <c r="L25" s="138"/>
      <c r="M25" s="157"/>
      <c r="N25" s="139">
        <f t="shared" si="3"/>
        <v>250000</v>
      </c>
      <c r="O25" s="91" t="s">
        <v>160</v>
      </c>
      <c r="P25" s="91" t="s">
        <v>59</v>
      </c>
      <c r="Q25" s="119" t="s">
        <v>166</v>
      </c>
      <c r="R25" s="91" t="s">
        <v>167</v>
      </c>
      <c r="S25" s="91" t="s">
        <v>134</v>
      </c>
      <c r="T25" s="91"/>
      <c r="U25" s="91"/>
    </row>
    <row r="26" spans="2:21" ht="136.5" customHeight="1">
      <c r="B26" s="92" t="s">
        <v>168</v>
      </c>
      <c r="C26" s="159" t="s">
        <v>169</v>
      </c>
      <c r="D26" s="91" t="s">
        <v>67</v>
      </c>
      <c r="E26" s="91" t="s">
        <v>55</v>
      </c>
      <c r="F26" s="119" t="s">
        <v>170</v>
      </c>
      <c r="G26" s="91" t="s">
        <v>107</v>
      </c>
      <c r="H26" s="91" t="s">
        <v>171</v>
      </c>
      <c r="I26" s="138"/>
      <c r="J26" s="138"/>
      <c r="K26" s="138"/>
      <c r="L26" s="138">
        <v>500000</v>
      </c>
      <c r="M26" s="157"/>
      <c r="N26" s="139">
        <f t="shared" si="3"/>
        <v>500000</v>
      </c>
      <c r="O26" s="91" t="s">
        <v>172</v>
      </c>
      <c r="P26" s="91" t="s">
        <v>59</v>
      </c>
      <c r="Q26" s="119" t="s">
        <v>173</v>
      </c>
      <c r="R26" s="91" t="s">
        <v>173</v>
      </c>
      <c r="S26" s="91" t="s">
        <v>173</v>
      </c>
      <c r="T26" s="91" t="s">
        <v>63</v>
      </c>
      <c r="U26" s="91"/>
    </row>
    <row r="27" spans="2:21" ht="87.75" customHeight="1">
      <c r="B27" s="92"/>
      <c r="C27" s="159" t="s">
        <v>174</v>
      </c>
      <c r="D27" s="91" t="s">
        <v>84</v>
      </c>
      <c r="E27" s="91" t="s">
        <v>55</v>
      </c>
      <c r="F27" s="119" t="s">
        <v>175</v>
      </c>
      <c r="G27" s="91" t="s">
        <v>81</v>
      </c>
      <c r="H27" s="91" t="s">
        <v>176</v>
      </c>
      <c r="I27" s="138"/>
      <c r="J27" s="138"/>
      <c r="K27" s="138"/>
      <c r="L27" s="138"/>
      <c r="M27" s="157"/>
      <c r="N27" s="139">
        <f t="shared" ref="N27" si="4">SUM(I27:M27)</f>
        <v>0</v>
      </c>
      <c r="O27" s="94" t="s">
        <v>76</v>
      </c>
      <c r="P27" s="91" t="s">
        <v>59</v>
      </c>
      <c r="Q27" s="91" t="s">
        <v>177</v>
      </c>
      <c r="R27" s="91"/>
      <c r="S27" s="91"/>
      <c r="T27" s="91"/>
      <c r="U27" s="91"/>
    </row>
    <row r="28" spans="2:21" ht="13.15">
      <c r="B28" s="161"/>
      <c r="C28" s="161"/>
      <c r="D28" s="162"/>
      <c r="E28" s="162"/>
      <c r="F28" s="162"/>
      <c r="G28" s="162"/>
      <c r="H28" s="162"/>
      <c r="I28" s="163"/>
      <c r="J28" s="163"/>
      <c r="K28" s="163"/>
      <c r="L28" s="163"/>
      <c r="M28" s="163"/>
      <c r="N28" s="164"/>
      <c r="O28" s="162"/>
      <c r="P28" s="162"/>
      <c r="Q28" s="162"/>
      <c r="R28" s="162"/>
      <c r="S28" s="162"/>
      <c r="T28" s="162"/>
      <c r="U28" s="162"/>
    </row>
    <row r="29" spans="2:21" ht="13.15">
      <c r="F29" s="105"/>
    </row>
    <row r="30" spans="2:21" ht="13.15">
      <c r="F30" s="105"/>
    </row>
    <row r="31" spans="2:21" ht="13.15">
      <c r="B31" s="168" t="s">
        <v>178</v>
      </c>
      <c r="C31" s="169"/>
    </row>
    <row r="32" spans="2:21" ht="26.25">
      <c r="B32" s="170" t="s">
        <v>179</v>
      </c>
      <c r="C32" s="170" t="s">
        <v>180</v>
      </c>
      <c r="J32" s="171"/>
    </row>
    <row r="33" spans="2:6" ht="13.15">
      <c r="B33" s="170" t="s">
        <v>16</v>
      </c>
      <c r="C33" s="172">
        <f>SUMIF($E$3:$E$27,"MACP",J3:J27)</f>
        <v>15507519</v>
      </c>
    </row>
    <row r="34" spans="2:6" ht="13.15">
      <c r="B34" s="170" t="s">
        <v>17</v>
      </c>
      <c r="C34" s="172">
        <f>SUMIF($E$3:$E$27,"MACP",I3:I27)</f>
        <v>13058902</v>
      </c>
    </row>
    <row r="35" spans="2:6" ht="13.15">
      <c r="B35" s="170" t="s">
        <v>18</v>
      </c>
      <c r="C35" s="172">
        <f>SUMIF($E$3:$E$27,"MACP",K3:K27)</f>
        <v>11205307.98</v>
      </c>
    </row>
    <row r="36" spans="2:6" ht="13.15">
      <c r="B36" s="170" t="s">
        <v>19</v>
      </c>
      <c r="C36" s="172">
        <f>SUMIF($E$3:$E$27,"MACP",L3:L27)</f>
        <v>500000</v>
      </c>
    </row>
    <row r="37" spans="2:6" ht="13.15">
      <c r="B37" s="170" t="s">
        <v>20</v>
      </c>
      <c r="C37" s="172">
        <f>SUM(M3:M27)</f>
        <v>8626595</v>
      </c>
      <c r="F37" s="173"/>
    </row>
    <row r="38" spans="2:6" ht="13.15">
      <c r="B38" s="174" t="s">
        <v>21</v>
      </c>
      <c r="C38" s="175">
        <f>SUM(C33:C37)</f>
        <v>48898323.980000004</v>
      </c>
    </row>
    <row r="40" spans="2:6" ht="13.15">
      <c r="B40" s="169" t="s">
        <v>181</v>
      </c>
      <c r="C40" s="169"/>
    </row>
    <row r="41" spans="2:6" ht="26.25">
      <c r="B41" s="170" t="s">
        <v>179</v>
      </c>
      <c r="C41" s="170" t="s">
        <v>182</v>
      </c>
    </row>
    <row r="42" spans="2:6" ht="13.15">
      <c r="B42" s="170" t="s">
        <v>16</v>
      </c>
      <c r="C42" s="172">
        <f>SUMIF($E$3:$E$27,"OF",J3:J27)</f>
        <v>0</v>
      </c>
    </row>
    <row r="43" spans="2:6" ht="13.15">
      <c r="B43" s="170" t="s">
        <v>17</v>
      </c>
      <c r="C43" s="172">
        <f>SUMIF($E$3:$E$27,"OF",I3:I27)</f>
        <v>0</v>
      </c>
    </row>
    <row r="44" spans="2:6" ht="13.15">
      <c r="B44" s="170" t="s">
        <v>18</v>
      </c>
      <c r="C44" s="172">
        <f>SUMIF($E$3:$E$27,"OF",K3:K27)</f>
        <v>0</v>
      </c>
    </row>
    <row r="45" spans="2:6" ht="13.15">
      <c r="B45" s="170" t="s">
        <v>19</v>
      </c>
      <c r="C45" s="172">
        <f>SUMIF($E$3:$E$27,"OF",L3:L27)</f>
        <v>0</v>
      </c>
    </row>
    <row r="46" spans="2:6" ht="13.15">
      <c r="B46" s="170" t="s">
        <v>20</v>
      </c>
      <c r="C46" s="172">
        <f>SUMIF($E$3:$E$27,"OF",M3:M27)</f>
        <v>0</v>
      </c>
    </row>
    <row r="47" spans="2:6" ht="13.15">
      <c r="B47" s="174" t="s">
        <v>21</v>
      </c>
      <c r="C47" s="175">
        <f>SUM(C42:C46)</f>
        <v>0</v>
      </c>
    </row>
    <row r="50" spans="3:3" ht="12.75" customHeight="1">
      <c r="C50" s="176"/>
    </row>
    <row r="51" spans="3:3" ht="12.75" customHeight="1">
      <c r="C51" s="177"/>
    </row>
  </sheetData>
  <autoFilter ref="B2:U27" xr:uid="{7AD3FF7B-E4AA-4A59-B115-DFA86D0CEFA7}">
    <filterColumn colId="18">
      <filters blank="1">
        <filter val="Access to basic services"/>
      </filters>
    </filterColumn>
  </autoFilter>
  <pageMargins left="0.7" right="0.7" top="0.75" bottom="0.75" header="0.3" footer="0.3"/>
  <pageSetup paperSize="9" orientation="portrait" r:id="rId1"/>
  <customProperties>
    <customPr name="layoutContexts" r:id="rId2"/>
  </customProperties>
  <extLst>
    <ext xmlns:x14="http://schemas.microsoft.com/office/spreadsheetml/2009/9/main" uri="{CCE6A557-97BC-4b89-ADB6-D9C93CAAB3DF}">
      <x14:dataValidations xmlns:xm="http://schemas.microsoft.com/office/excel/2006/main" count="4">
        <x14:dataValidation type="list" allowBlank="1" showInputMessage="1" showErrorMessage="1" xr:uid="{D9B2046C-538B-4B06-B33B-C2B6B44A4764}">
          <x14:formula1>
            <xm:f>Lists!$D$3:$D$5</xm:f>
          </x14:formula1>
          <xm:sqref>T13:T17 T19:T22 T24:T28 T4:T5 T8:T11</xm:sqref>
        </x14:dataValidation>
        <x14:dataValidation type="list" allowBlank="1" showInputMessage="1" showErrorMessage="1" xr:uid="{53A7D7ED-56C5-4F67-96B7-214222642198}">
          <x14:formula1>
            <xm:f>Lists!$B$3:$B$5</xm:f>
          </x14:formula1>
          <xm:sqref>D4:D6 D25:D27 D19:D22 D13:D17 D8:D11</xm:sqref>
        </x14:dataValidation>
        <x14:dataValidation type="list" allowBlank="1" showInputMessage="1" showErrorMessage="1" xr:uid="{C5C43B2F-9203-4ED4-B297-D7806103F209}">
          <x14:formula1>
            <xm:f>Lists!$I$3:$I$4</xm:f>
          </x14:formula1>
          <xm:sqref>E4:E6 E25:E26 E8:E11 E22 E19:E20 E13:E16</xm:sqref>
        </x14:dataValidation>
        <x14:dataValidation type="list" allowBlank="1" showInputMessage="1" showErrorMessage="1" xr:uid="{F006DCD3-DA20-4876-BF15-FCB7EBB8E4DF}">
          <x14:formula1>
            <xm:f>Lists!$K$3:$K$6</xm:f>
          </x14:formula1>
          <xm:sqref>G2 G4:G6 G25:G26 G8:G11 G13:G17 G19:G22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203A2-A5B3-4D73-91D1-9B51999F6C48}">
  <sheetPr>
    <pageSetUpPr fitToPage="1"/>
  </sheetPr>
  <dimension ref="A1:F11"/>
  <sheetViews>
    <sheetView topLeftCell="D1" zoomScale="85" zoomScaleNormal="85" workbookViewId="0">
      <selection activeCell="D4" sqref="D4"/>
    </sheetView>
  </sheetViews>
  <sheetFormatPr defaultColWidth="8.75" defaultRowHeight="15.75"/>
  <cols>
    <col min="1" max="1" width="2.375" style="87" customWidth="1"/>
    <col min="2" max="2" width="15.625" style="88" customWidth="1"/>
    <col min="3" max="3" width="75.625" style="88" customWidth="1"/>
    <col min="4" max="4" width="34.625" style="88" customWidth="1"/>
    <col min="5" max="5" width="24.125" style="88" customWidth="1"/>
    <col min="6" max="6" width="100.625" style="88" customWidth="1"/>
    <col min="7" max="7" width="52.25" style="88" customWidth="1"/>
    <col min="8" max="16384" width="8.75" style="88"/>
  </cols>
  <sheetData>
    <row r="1" spans="1:6" ht="9.75" customHeight="1" thickBot="1"/>
    <row r="2" spans="1:6" ht="30" customHeight="1" thickBot="1">
      <c r="B2" s="113" t="s">
        <v>183</v>
      </c>
      <c r="C2" s="114" t="s">
        <v>184</v>
      </c>
      <c r="D2" s="114" t="s">
        <v>185</v>
      </c>
      <c r="E2" s="114" t="s">
        <v>186</v>
      </c>
      <c r="F2" s="114" t="s">
        <v>187</v>
      </c>
    </row>
    <row r="3" spans="1:6" s="101" customFormat="1" ht="320.45" customHeight="1" thickBot="1">
      <c r="A3" s="100"/>
      <c r="B3" s="201" t="s">
        <v>188</v>
      </c>
      <c r="C3" s="288" t="s">
        <v>189</v>
      </c>
      <c r="D3" s="288" t="s">
        <v>190</v>
      </c>
      <c r="E3" s="289" t="s">
        <v>191</v>
      </c>
      <c r="F3" s="288" t="s">
        <v>192</v>
      </c>
    </row>
    <row r="4" spans="1:6" s="101" customFormat="1" ht="184.5" customHeight="1" thickBot="1">
      <c r="A4" s="102"/>
      <c r="B4" s="290" t="s">
        <v>193</v>
      </c>
      <c r="C4" s="291" t="s">
        <v>194</v>
      </c>
      <c r="D4" s="292" t="s">
        <v>195</v>
      </c>
      <c r="E4" s="293" t="s">
        <v>196</v>
      </c>
      <c r="F4" s="294" t="s">
        <v>197</v>
      </c>
    </row>
    <row r="5" spans="1:6" s="101" customFormat="1" ht="150.6" customHeight="1" thickBot="1">
      <c r="A5" s="102"/>
      <c r="B5" s="201" t="s">
        <v>198</v>
      </c>
      <c r="C5" s="202" t="s">
        <v>199</v>
      </c>
      <c r="D5" s="203"/>
      <c r="E5" s="203" t="s">
        <v>200</v>
      </c>
      <c r="F5" s="203" t="s">
        <v>201</v>
      </c>
    </row>
    <row r="6" spans="1:6" s="101" customFormat="1" ht="147.94999999999999" customHeight="1" thickBot="1">
      <c r="A6" s="100"/>
      <c r="B6" s="204" t="s">
        <v>202</v>
      </c>
      <c r="C6" s="205" t="s">
        <v>203</v>
      </c>
      <c r="D6" s="206"/>
      <c r="E6" s="206" t="s">
        <v>204</v>
      </c>
      <c r="F6" s="306" t="s">
        <v>205</v>
      </c>
    </row>
    <row r="7" spans="1:6">
      <c r="C7" s="89"/>
    </row>
    <row r="8" spans="1:6">
      <c r="C8" s="89"/>
    </row>
    <row r="9" spans="1:6">
      <c r="C9" s="89"/>
    </row>
    <row r="10" spans="1:6">
      <c r="C10" s="90"/>
    </row>
    <row r="11" spans="1:6">
      <c r="C11" s="90"/>
    </row>
  </sheetData>
  <pageMargins left="0.7" right="0.7" top="0.75" bottom="0.75" header="0.3" footer="0.3"/>
  <pageSetup paperSize="9"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FE1B-5BC3-453C-94ED-49315299C33C}">
  <sheetPr>
    <pageSetUpPr fitToPage="1"/>
  </sheetPr>
  <dimension ref="A1:F12"/>
  <sheetViews>
    <sheetView topLeftCell="A5" zoomScaleNormal="100" workbookViewId="0">
      <selection activeCell="D16" sqref="D16"/>
    </sheetView>
  </sheetViews>
  <sheetFormatPr defaultColWidth="8.75" defaultRowHeight="15.75"/>
  <cols>
    <col min="1" max="1" width="2.375" style="181" customWidth="1"/>
    <col min="2" max="2" width="20" style="182" customWidth="1"/>
    <col min="3" max="3" width="63.125" style="182" customWidth="1"/>
    <col min="4" max="4" width="51.125" style="182" customWidth="1"/>
    <col min="5" max="5" width="27.875" style="182" customWidth="1"/>
    <col min="6" max="6" width="60.75" style="182" customWidth="1"/>
    <col min="7" max="7" width="52.25" style="182" customWidth="1"/>
    <col min="8" max="16384" width="8.75" style="182"/>
  </cols>
  <sheetData>
    <row r="1" spans="1:6" ht="9.75" customHeight="1" thickBot="1"/>
    <row r="2" spans="1:6" ht="30" customHeight="1">
      <c r="B2" s="183" t="s">
        <v>183</v>
      </c>
      <c r="C2" s="184" t="s">
        <v>184</v>
      </c>
      <c r="D2" s="184" t="s">
        <v>185</v>
      </c>
      <c r="E2" s="184" t="s">
        <v>186</v>
      </c>
      <c r="F2" s="184" t="s">
        <v>187</v>
      </c>
    </row>
    <row r="3" spans="1:6" s="187" customFormat="1" ht="318.95" customHeight="1">
      <c r="A3" s="185"/>
      <c r="B3" s="192" t="s">
        <v>206</v>
      </c>
      <c r="C3" s="196" t="s">
        <v>207</v>
      </c>
      <c r="D3" s="197" t="s">
        <v>208</v>
      </c>
      <c r="E3" s="198" t="s">
        <v>191</v>
      </c>
      <c r="F3" s="197" t="s">
        <v>209</v>
      </c>
    </row>
    <row r="4" spans="1:6" s="187" customFormat="1" ht="187.5" customHeight="1">
      <c r="A4" s="188"/>
      <c r="B4" s="186" t="s">
        <v>210</v>
      </c>
      <c r="C4" s="189" t="s">
        <v>211</v>
      </c>
      <c r="D4" s="190" t="s">
        <v>212</v>
      </c>
      <c r="E4" s="191" t="s">
        <v>213</v>
      </c>
      <c r="F4" s="191" t="s">
        <v>214</v>
      </c>
    </row>
    <row r="5" spans="1:6" s="187" customFormat="1" ht="133.5" customHeight="1">
      <c r="A5" s="188"/>
      <c r="B5" s="186" t="s">
        <v>215</v>
      </c>
      <c r="C5" s="189" t="s">
        <v>216</v>
      </c>
      <c r="D5" s="191" t="s">
        <v>217</v>
      </c>
      <c r="E5" s="191" t="s">
        <v>218</v>
      </c>
      <c r="F5" s="191" t="s">
        <v>219</v>
      </c>
    </row>
    <row r="6" spans="1:6" s="187" customFormat="1" ht="281.25" customHeight="1">
      <c r="A6" s="185"/>
      <c r="B6" s="192" t="s">
        <v>220</v>
      </c>
      <c r="C6" s="198" t="s">
        <v>221</v>
      </c>
      <c r="D6" s="199" t="s">
        <v>222</v>
      </c>
      <c r="E6" s="197" t="s">
        <v>223</v>
      </c>
      <c r="F6" s="191" t="s">
        <v>224</v>
      </c>
    </row>
    <row r="7" spans="1:6" s="187" customFormat="1" ht="223.5" customHeight="1">
      <c r="A7" s="185"/>
      <c r="B7" s="192" t="s">
        <v>225</v>
      </c>
      <c r="C7" s="200" t="s">
        <v>226</v>
      </c>
      <c r="D7" s="193" t="s">
        <v>227</v>
      </c>
      <c r="E7" s="193" t="s">
        <v>228</v>
      </c>
      <c r="F7" s="193" t="s">
        <v>229</v>
      </c>
    </row>
    <row r="8" spans="1:6">
      <c r="C8" s="194"/>
    </row>
    <row r="9" spans="1:6">
      <c r="C9" s="194"/>
    </row>
    <row r="10" spans="1:6">
      <c r="C10" s="194"/>
    </row>
    <row r="11" spans="1:6">
      <c r="C11" s="195"/>
    </row>
    <row r="12" spans="1:6">
      <c r="C12" s="195"/>
    </row>
  </sheetData>
  <pageMargins left="0.7" right="0.7" top="0.75" bottom="0.75" header="0.3" footer="0.3"/>
  <pageSetup paperSize="9" fitToHeight="0" orientation="landscape" r:id="rId1"/>
  <customProperties>
    <customPr name="layoutContexts" r:id="rId2"/>
  </customPropertie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C2CA8-7EE4-49FC-A349-0450AC48EADD}">
  <dimension ref="A1:N8"/>
  <sheetViews>
    <sheetView zoomScaleNormal="100" workbookViewId="0">
      <selection activeCell="A9" sqref="A9:XFD16"/>
    </sheetView>
  </sheetViews>
  <sheetFormatPr defaultRowHeight="15.75"/>
  <cols>
    <col min="1" max="1" width="53.625" style="259" customWidth="1"/>
    <col min="2" max="9" width="10.625" customWidth="1"/>
    <col min="10" max="10" width="31.375" customWidth="1"/>
    <col min="11" max="14" width="9" hidden="1" customWidth="1"/>
    <col min="15" max="18" width="9" customWidth="1"/>
  </cols>
  <sheetData>
    <row r="1" spans="1:9" ht="18">
      <c r="B1" s="347" t="s">
        <v>230</v>
      </c>
      <c r="C1" s="348"/>
      <c r="D1" s="348"/>
      <c r="E1" s="349"/>
      <c r="F1" s="347" t="s">
        <v>231</v>
      </c>
      <c r="G1" s="348"/>
      <c r="H1" s="348"/>
      <c r="I1" s="349"/>
    </row>
    <row r="2" spans="1:9" ht="18">
      <c r="A2" s="260" t="s">
        <v>232</v>
      </c>
      <c r="B2" s="261">
        <v>2024</v>
      </c>
      <c r="C2" s="262">
        <v>2025</v>
      </c>
      <c r="D2" s="262">
        <v>2026</v>
      </c>
      <c r="E2" s="263">
        <v>2027</v>
      </c>
      <c r="F2" s="261">
        <v>2024</v>
      </c>
      <c r="G2" s="262">
        <v>2025</v>
      </c>
      <c r="H2" s="262">
        <v>2026</v>
      </c>
      <c r="I2" s="263">
        <v>2027</v>
      </c>
    </row>
    <row r="3" spans="1:9" ht="80.099999999999994" customHeight="1">
      <c r="A3" s="295" t="s">
        <v>233</v>
      </c>
      <c r="B3" s="264">
        <f>IF('Tab3b UNICEF Policy Progress'!F3="1=No contribution to target ",1,IF('Tab3b UNICEF Policy Progress'!F3="2=Initiated contribution to target",2,IF('Tab3b UNICEF Policy Progress'!F3="3=Approaches milestone target",3,IF('Tab3b UNICEF Policy Progress'!F3="4=Achieved milestone target",4,""))))</f>
        <v>1</v>
      </c>
      <c r="C3" s="264">
        <f>IF('Tab3b UNICEF Policy Progress'!G3="1=No contribution to target ",1,IF('Tab3b UNICEF Policy Progress'!G3="2=Initiated contribution to target",2,IF('Tab3b UNICEF Policy Progress'!G3="3=Approaches milestone target",3,IF('Tab3b UNICEF Policy Progress'!G3="4=Achieved milestone target",4,""))))</f>
        <v>2</v>
      </c>
      <c r="D3" s="264">
        <f>IF('Tab3b UNICEF Policy Progress'!H3="1=No contribution to target ",1,IF('Tab3b UNICEF Policy Progress'!H3="2=Initiated contribution to target",2,IF('Tab3b UNICEF Policy Progress'!H3="3=Approaches milestone target",3,IF('Tab3b UNICEF Policy Progress'!H3="4=Achieved milestone target",4,""))))</f>
        <v>3</v>
      </c>
      <c r="E3" s="264">
        <f>IF('Tab3b UNICEF Policy Progress'!I3="1=No contribution to target ",1,IF('Tab3b UNICEF Policy Progress'!I3="2=Initiated contribution to target",2,IF('Tab3b UNICEF Policy Progress'!I3="3=Approaches milestone target",3,IF('Tab3b UNICEF Policy Progress'!I3="4=Achieved milestone target",4,""))))</f>
        <v>4</v>
      </c>
      <c r="F3" s="264">
        <f>B3</f>
        <v>1</v>
      </c>
      <c r="G3" s="265">
        <f>C3</f>
        <v>2</v>
      </c>
      <c r="H3" s="265">
        <f>D3</f>
        <v>3</v>
      </c>
      <c r="I3" s="266">
        <f>E3</f>
        <v>4</v>
      </c>
    </row>
    <row r="4" spans="1:9" ht="80.099999999999994" customHeight="1">
      <c r="A4" s="295" t="s">
        <v>234</v>
      </c>
      <c r="B4" s="264" t="str">
        <f>IF('Tab3b UNICEF Policy Progress'!F4="1=No contribution to target ",1,IF('Tab3b UNICEF Policy Progress'!F4="2=Initiated contribution to target",2,IF('Tab3b UNICEF Policy Progress'!F4="3=Approaches milestone target",3,IF('Tab3b UNICEF Policy Progress'!F4="4=Achieved milestone target",4,""))))</f>
        <v/>
      </c>
      <c r="C4" s="264" t="str">
        <f>IF('Tab3b UNICEF Policy Progress'!G4="1=No contribution to target ",1,IF('Tab3b UNICEF Policy Progress'!G4="2=Initiated contribution to target",2,IF('Tab3b UNICEF Policy Progress'!G4="3=Approaches milestone target",3,IF('Tab3b UNICEF Policy Progress'!G4="4=Achieved milestone target",4,""))))</f>
        <v/>
      </c>
      <c r="D4" s="264" t="str">
        <f>IF('Tab3b UNICEF Policy Progress'!H4="1=No contribution to target ",1,IF('Tab3b UNICEF Policy Progress'!H4="2=Initiated contribution to target",2,IF('Tab3b UNICEF Policy Progress'!H4="3=Approaches milestone target",3,IF('Tab3b UNICEF Policy Progress'!H4="4=Achieved milestone target",4,""))))</f>
        <v/>
      </c>
      <c r="E4" s="264" t="str">
        <f>IF('Tab3b UNICEF Policy Progress'!I4="1=No contribution to target ",1,IF('Tab3b UNICEF Policy Progress'!I4="2=Initiated contribution to target",2,IF('Tab3b UNICEF Policy Progress'!I4="3=Approaches milestone target",3,IF('Tab3b UNICEF Policy Progress'!I4="4=Achieved milestone target",4,""))))</f>
        <v/>
      </c>
      <c r="F4" s="264" t="str">
        <f t="shared" ref="F4:I4" si="0">B4</f>
        <v/>
      </c>
      <c r="G4" s="265" t="str">
        <f t="shared" si="0"/>
        <v/>
      </c>
      <c r="H4" s="265" t="str">
        <f t="shared" si="0"/>
        <v/>
      </c>
      <c r="I4" s="266" t="str">
        <f t="shared" si="0"/>
        <v/>
      </c>
    </row>
    <row r="5" spans="1:9" ht="80.099999999999994" customHeight="1">
      <c r="A5" s="295" t="s">
        <v>235</v>
      </c>
      <c r="B5" s="264" t="str">
        <f>IF('Tab3b UNICEF Policy Progress'!F5="1=No contribution to target ",1,IF('Tab3b UNICEF Policy Progress'!F5="2=Initiated contribution to target",2,IF('Tab3b UNICEF Policy Progress'!F5="3=Approaches milestone target",3,IF('Tab3b UNICEF Policy Progress'!F5="4=Achieved milestone target",4,""))))</f>
        <v/>
      </c>
      <c r="C5" s="264" t="str">
        <f>IF('Tab3b UNICEF Policy Progress'!G5="1=No contribution to target ",1,IF('Tab3b UNICEF Policy Progress'!G5="2=Initiated contribution to target",2,IF('Tab3b UNICEF Policy Progress'!G5="3=Approaches milestone target",3,IF('Tab3b UNICEF Policy Progress'!G5="4=Achieved milestone target",4,""))))</f>
        <v/>
      </c>
      <c r="D5" s="264" t="str">
        <f>IF('Tab3b UNICEF Policy Progress'!H5="1=No contribution to target ",1,IF('Tab3b UNICEF Policy Progress'!H5="2=Initiated contribution to target",2,IF('Tab3b UNICEF Policy Progress'!H5="3=Approaches milestone target",3,IF('Tab3b UNICEF Policy Progress'!H5="4=Achieved milestone target",4,""))))</f>
        <v/>
      </c>
      <c r="E5" s="264" t="str">
        <f>IF('Tab3b UNICEF Policy Progress'!I5="1=No contribution to target ",1,IF('Tab3b UNICEF Policy Progress'!I5="2=Initiated contribution to target",2,IF('Tab3b UNICEF Policy Progress'!I5="3=Approaches milestone target",3,IF('Tab3b UNICEF Policy Progress'!I5="4=Achieved milestone target",4,""))))</f>
        <v/>
      </c>
      <c r="F5" s="264" t="str">
        <f>B5</f>
        <v/>
      </c>
      <c r="G5" s="265" t="str">
        <f>C5</f>
        <v/>
      </c>
      <c r="H5" s="265" t="str">
        <f>D5</f>
        <v/>
      </c>
      <c r="I5" s="266" t="str">
        <f>E5</f>
        <v/>
      </c>
    </row>
    <row r="6" spans="1:9" ht="80.099999999999994" customHeight="1">
      <c r="A6" s="248"/>
      <c r="B6" s="264" t="str">
        <f>IF('Tab3b UNICEF Policy Progress'!F6="1=No contribution to target ",1,IF('Tab3b UNICEF Policy Progress'!F6="2=Initiated contribution to target",2,IF('Tab3b UNICEF Policy Progress'!F6="3=Approaches milestone target",3,IF('Tab3b UNICEF Policy Progress'!F6="4=Achieved milestone target",4,""))))</f>
        <v/>
      </c>
      <c r="C6" s="264" t="str">
        <f>IF('Tab3b UNICEF Policy Progress'!G6="1=No contribution to target ",1,IF('Tab3b UNICEF Policy Progress'!G6="2=Initiated contribution to target",2,IF('Tab3b UNICEF Policy Progress'!G6="3=Approaches milestone target",3,IF('Tab3b UNICEF Policy Progress'!G6="4=Achieved milestone target",4,""))))</f>
        <v/>
      </c>
      <c r="D6" s="264" t="str">
        <f>IF('Tab3b UNICEF Policy Progress'!H6="1=No contribution to target ",1,IF('Tab3b UNICEF Policy Progress'!H6="2=Initiated contribution to target",2,IF('Tab3b UNICEF Policy Progress'!H6="3=Approaches milestone target",3,IF('Tab3b UNICEF Policy Progress'!H6="4=Achieved milestone target",4,""))))</f>
        <v/>
      </c>
      <c r="E6" s="264" t="str">
        <f>IF('Tab3b UNICEF Policy Progress'!I6="1=No contribution to target ",1,IF('Tab3b UNICEF Policy Progress'!I6="2=Initiated contribution to target",2,IF('Tab3b UNICEF Policy Progress'!I6="3=Approaches milestone target",3,IF('Tab3b UNICEF Policy Progress'!I6="4=Achieved milestone target",4,""))))</f>
        <v/>
      </c>
      <c r="F6" s="264" t="str">
        <f t="shared" ref="F6:I8" si="1">B6</f>
        <v/>
      </c>
      <c r="G6" s="265" t="str">
        <f t="shared" si="1"/>
        <v/>
      </c>
      <c r="H6" s="265" t="str">
        <f t="shared" si="1"/>
        <v/>
      </c>
      <c r="I6" s="266" t="str">
        <f t="shared" si="1"/>
        <v/>
      </c>
    </row>
    <row r="7" spans="1:9" ht="80.099999999999994" customHeight="1">
      <c r="A7" s="248"/>
      <c r="B7" s="264" t="str">
        <f>IF('Tab3b UNICEF Policy Progress'!F7="1=No contribution to target ",1,IF('Tab3b UNICEF Policy Progress'!F7="2=Initiated contribution to target",2,IF('Tab3b UNICEF Policy Progress'!F7="3=Approaches milestone target",3,IF('Tab3b UNICEF Policy Progress'!F7="4=Achieved milestone target",4,""))))</f>
        <v/>
      </c>
      <c r="C7" s="264" t="str">
        <f>IF('Tab3b UNICEF Policy Progress'!G7="1=No contribution to target ",1,IF('Tab3b UNICEF Policy Progress'!G7="2=Initiated contribution to target",2,IF('Tab3b UNICEF Policy Progress'!G7="3=Approaches milestone target",3,IF('Tab3b UNICEF Policy Progress'!G7="4=Achieved milestone target",4,""))))</f>
        <v/>
      </c>
      <c r="D7" s="264" t="str">
        <f>IF('Tab3b UNICEF Policy Progress'!H7="1=No contribution to target ",1,IF('Tab3b UNICEF Policy Progress'!H7="2=Initiated contribution to target",2,IF('Tab3b UNICEF Policy Progress'!H7="3=Approaches milestone target",3,IF('Tab3b UNICEF Policy Progress'!H7="4=Achieved milestone target",4,""))))</f>
        <v/>
      </c>
      <c r="E7" s="264" t="str">
        <f>IF('Tab3b UNICEF Policy Progress'!I7="1=No contribution to target ",1,IF('Tab3b UNICEF Policy Progress'!I7="2=Initiated contribution to target",2,IF('Tab3b UNICEF Policy Progress'!I7="3=Approaches milestone target",3,IF('Tab3b UNICEF Policy Progress'!I7="4=Achieved milestone target",4,""))))</f>
        <v/>
      </c>
      <c r="F7" s="264" t="str">
        <f t="shared" si="1"/>
        <v/>
      </c>
      <c r="G7" s="265" t="str">
        <f t="shared" si="1"/>
        <v/>
      </c>
      <c r="H7" s="265" t="str">
        <f t="shared" si="1"/>
        <v/>
      </c>
      <c r="I7" s="266" t="str">
        <f t="shared" si="1"/>
        <v/>
      </c>
    </row>
    <row r="8" spans="1:9" ht="80.099999999999994" customHeight="1">
      <c r="A8" s="248"/>
      <c r="B8" s="264" t="str">
        <f>IF('Tab3b UNICEF Policy Progress'!F8="1=No contribution to target ",1,IF('Tab3b UNICEF Policy Progress'!F8="2=Initiated contribution to target",2,IF('Tab3b UNICEF Policy Progress'!F8="3=Approaches milestone target",3,IF('Tab3b UNICEF Policy Progress'!F8="4=Achieved milestone target",4,""))))</f>
        <v/>
      </c>
      <c r="C8" s="264" t="str">
        <f>IF('Tab3b UNICEF Policy Progress'!G8="1=No contribution to target ",1,IF('Tab3b UNICEF Policy Progress'!G8="2=Initiated contribution to target",2,IF('Tab3b UNICEF Policy Progress'!G8="3=Approaches milestone target",3,IF('Tab3b UNICEF Policy Progress'!G8="4=Achieved milestone target",4,""))))</f>
        <v/>
      </c>
      <c r="D8" s="264" t="str">
        <f>IF('Tab3b UNICEF Policy Progress'!H8="1=No contribution to target ",1,IF('Tab3b UNICEF Policy Progress'!H8="2=Initiated contribution to target",2,IF('Tab3b UNICEF Policy Progress'!H8="3=Approaches milestone target",3,IF('Tab3b UNICEF Policy Progress'!H8="4=Achieved milestone target",4,""))))</f>
        <v/>
      </c>
      <c r="E8" s="264" t="str">
        <f>IF('Tab3b UNICEF Policy Progress'!I8="1=No contribution to target ",1,IF('Tab3b UNICEF Policy Progress'!I8="2=Initiated contribution to target",2,IF('Tab3b UNICEF Policy Progress'!I8="3=Approaches milestone target",3,IF('Tab3b UNICEF Policy Progress'!I8="4=Achieved milestone target",4,""))))</f>
        <v/>
      </c>
      <c r="F8" s="264" t="str">
        <f t="shared" si="1"/>
        <v/>
      </c>
      <c r="G8" s="265" t="str">
        <f t="shared" si="1"/>
        <v/>
      </c>
      <c r="H8" s="265" t="str">
        <f t="shared" si="1"/>
        <v/>
      </c>
      <c r="I8" s="266" t="str">
        <f t="shared" si="1"/>
        <v/>
      </c>
    </row>
  </sheetData>
  <mergeCells count="2">
    <mergeCell ref="B1:E1"/>
    <mergeCell ref="F1:I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9BC33-F90B-43A6-BAA2-3689DAB673DC}">
  <sheetPr>
    <tabColor theme="8" tint="0.39997558519241921"/>
  </sheetPr>
  <dimension ref="A1:V16"/>
  <sheetViews>
    <sheetView showGridLines="0" tabSelected="1" zoomScale="60" zoomScaleNormal="60" workbookViewId="0">
      <pane ySplit="2" topLeftCell="A5" activePane="bottomLeft" state="frozen"/>
      <selection pane="bottomLeft" activeCell="D6" sqref="D6"/>
      <selection activeCell="A2" sqref="A2"/>
    </sheetView>
  </sheetViews>
  <sheetFormatPr defaultRowHeight="15.75"/>
  <cols>
    <col min="1" max="1" width="7.25" customWidth="1"/>
    <col min="2" max="2" width="7.625" customWidth="1"/>
    <col min="3" max="3" width="22.625" customWidth="1"/>
    <col min="4" max="4" width="48.25" customWidth="1"/>
    <col min="5" max="5" width="29" customWidth="1"/>
    <col min="6" max="6" width="22.75" customWidth="1"/>
    <col min="7" max="7" width="22.25" customWidth="1"/>
    <col min="8" max="9" width="21.5" customWidth="1"/>
    <col min="10" max="10" width="30.25" customWidth="1"/>
    <col min="11" max="11" width="24.125" customWidth="1"/>
    <col min="12" max="12" width="30.875" customWidth="1"/>
    <col min="13" max="18" width="13.625" hidden="1" customWidth="1"/>
    <col min="19" max="19" width="14.625" hidden="1" customWidth="1"/>
    <col min="20" max="20" width="5.625" customWidth="1"/>
    <col min="21" max="21" width="44.75" customWidth="1"/>
    <col min="22" max="22" width="46.125" customWidth="1"/>
  </cols>
  <sheetData>
    <row r="1" spans="1:22" ht="37.5" customHeight="1">
      <c r="A1" s="331" t="s">
        <v>236</v>
      </c>
      <c r="B1" s="332"/>
      <c r="C1" s="332"/>
      <c r="D1" s="332"/>
      <c r="E1" s="332"/>
      <c r="F1" s="336" t="s">
        <v>237</v>
      </c>
      <c r="G1" s="336"/>
      <c r="H1" s="336"/>
      <c r="I1" s="336"/>
      <c r="J1" s="336"/>
      <c r="K1" s="336"/>
      <c r="L1" s="337"/>
      <c r="M1" s="338" t="s">
        <v>238</v>
      </c>
      <c r="N1" s="339"/>
      <c r="O1" s="339"/>
      <c r="P1" s="339"/>
      <c r="Q1" s="339"/>
      <c r="R1" s="339"/>
      <c r="S1" s="340"/>
      <c r="U1" s="296" t="s">
        <v>239</v>
      </c>
      <c r="V1" s="296" t="s">
        <v>240</v>
      </c>
    </row>
    <row r="2" spans="1:22" ht="93" customHeight="1" thickBot="1">
      <c r="A2" s="267" t="s">
        <v>241</v>
      </c>
      <c r="B2" s="268" t="s">
        <v>242</v>
      </c>
      <c r="C2" s="269" t="s">
        <v>243</v>
      </c>
      <c r="D2" s="270" t="s">
        <v>244</v>
      </c>
      <c r="E2" s="270" t="s">
        <v>245</v>
      </c>
      <c r="F2" s="271" t="s">
        <v>246</v>
      </c>
      <c r="G2" s="271" t="s">
        <v>247</v>
      </c>
      <c r="H2" s="272" t="s">
        <v>248</v>
      </c>
      <c r="I2" s="272" t="s">
        <v>249</v>
      </c>
      <c r="J2" s="273" t="s">
        <v>250</v>
      </c>
      <c r="K2" s="273" t="s">
        <v>251</v>
      </c>
      <c r="L2" s="280" t="s">
        <v>252</v>
      </c>
      <c r="M2" s="274" t="s">
        <v>253</v>
      </c>
      <c r="N2" s="275" t="s">
        <v>254</v>
      </c>
      <c r="O2" s="276" t="s">
        <v>255</v>
      </c>
      <c r="P2" s="277" t="s">
        <v>256</v>
      </c>
      <c r="Q2" s="278" t="s">
        <v>257</v>
      </c>
      <c r="R2" s="279" t="s">
        <v>258</v>
      </c>
      <c r="S2" s="284" t="s">
        <v>259</v>
      </c>
      <c r="U2" s="297" t="s">
        <v>260</v>
      </c>
      <c r="V2" s="297" t="s">
        <v>261</v>
      </c>
    </row>
    <row r="3" spans="1:22" ht="90" customHeight="1">
      <c r="A3" s="322" t="s">
        <v>262</v>
      </c>
      <c r="B3" s="341" t="s">
        <v>263</v>
      </c>
      <c r="C3" s="344" t="s">
        <v>264</v>
      </c>
      <c r="D3" s="307" t="s">
        <v>233</v>
      </c>
      <c r="E3" s="333" t="s">
        <v>265</v>
      </c>
      <c r="F3" s="239" t="s">
        <v>266</v>
      </c>
      <c r="G3" s="239" t="s">
        <v>267</v>
      </c>
      <c r="H3" s="239" t="s">
        <v>268</v>
      </c>
      <c r="I3" s="239" t="s">
        <v>269</v>
      </c>
      <c r="J3" s="240"/>
      <c r="K3" s="240"/>
      <c r="L3" s="241"/>
      <c r="M3" s="252"/>
      <c r="N3" s="281" t="s">
        <v>270</v>
      </c>
      <c r="O3" s="208"/>
      <c r="P3" s="252"/>
      <c r="Q3" s="208"/>
      <c r="R3" s="252"/>
      <c r="S3" s="285"/>
      <c r="U3" s="317"/>
      <c r="V3" s="298"/>
    </row>
    <row r="4" spans="1:22" ht="90" customHeight="1">
      <c r="A4" s="323"/>
      <c r="B4" s="342"/>
      <c r="C4" s="345"/>
      <c r="D4" s="295" t="s">
        <v>271</v>
      </c>
      <c r="E4" s="334"/>
      <c r="F4" s="242"/>
      <c r="G4" s="242"/>
      <c r="H4" s="242"/>
      <c r="I4" s="242"/>
      <c r="J4" s="243"/>
      <c r="K4" s="243"/>
      <c r="L4" s="244"/>
      <c r="M4" s="255"/>
      <c r="N4" s="209"/>
      <c r="O4" s="255"/>
      <c r="P4" s="255"/>
      <c r="Q4" s="282" t="s">
        <v>270</v>
      </c>
      <c r="R4" s="255"/>
      <c r="S4" s="286"/>
      <c r="U4" s="318"/>
      <c r="V4" s="299"/>
    </row>
    <row r="5" spans="1:22" ht="90" customHeight="1" thickBot="1">
      <c r="A5" s="324"/>
      <c r="B5" s="343"/>
      <c r="C5" s="346"/>
      <c r="D5" s="308" t="s">
        <v>235</v>
      </c>
      <c r="E5" s="335"/>
      <c r="F5" s="245"/>
      <c r="G5" s="245"/>
      <c r="H5" s="245"/>
      <c r="I5" s="245"/>
      <c r="J5" s="246"/>
      <c r="K5" s="246"/>
      <c r="L5" s="217"/>
      <c r="M5" s="258"/>
      <c r="N5" s="210"/>
      <c r="O5" s="258"/>
      <c r="P5" s="258"/>
      <c r="Q5" s="283" t="s">
        <v>270</v>
      </c>
      <c r="R5" s="258"/>
      <c r="S5" s="287"/>
      <c r="U5" s="318"/>
      <c r="V5" s="300"/>
    </row>
    <row r="6" spans="1:22" ht="90" customHeight="1">
      <c r="A6" s="322" t="s">
        <v>272</v>
      </c>
      <c r="B6" s="325" t="s">
        <v>273</v>
      </c>
      <c r="C6" s="328" t="s">
        <v>274</v>
      </c>
      <c r="D6" s="247" t="s">
        <v>275</v>
      </c>
      <c r="E6" s="247"/>
      <c r="F6" s="239"/>
      <c r="G6" s="239"/>
      <c r="H6" s="239"/>
      <c r="I6" s="239"/>
      <c r="J6" s="250"/>
      <c r="K6" s="251"/>
      <c r="L6" s="241"/>
      <c r="M6" s="252"/>
      <c r="N6" s="252"/>
      <c r="O6" s="211"/>
      <c r="P6" s="211"/>
      <c r="Q6" s="208"/>
      <c r="R6" s="212"/>
      <c r="S6" s="241"/>
      <c r="U6" s="319"/>
      <c r="V6" s="302"/>
    </row>
    <row r="7" spans="1:22" ht="90" customHeight="1" thickBot="1">
      <c r="A7" s="323"/>
      <c r="B7" s="326"/>
      <c r="C7" s="329"/>
      <c r="D7" s="248" t="s">
        <v>275</v>
      </c>
      <c r="E7" s="248"/>
      <c r="F7" s="242"/>
      <c r="G7" s="242"/>
      <c r="H7" s="242"/>
      <c r="I7" s="242"/>
      <c r="J7" s="253"/>
      <c r="K7" s="254"/>
      <c r="L7" s="244"/>
      <c r="M7" s="255"/>
      <c r="N7" s="255"/>
      <c r="O7" s="213"/>
      <c r="P7" s="213"/>
      <c r="Q7" s="209"/>
      <c r="R7" s="214"/>
      <c r="S7" s="244"/>
      <c r="U7" s="320"/>
      <c r="V7" s="303"/>
    </row>
    <row r="8" spans="1:22" ht="90" customHeight="1" thickBot="1">
      <c r="A8" s="324"/>
      <c r="B8" s="327"/>
      <c r="C8" s="330"/>
      <c r="D8" s="249" t="s">
        <v>275</v>
      </c>
      <c r="E8" s="249"/>
      <c r="F8" s="245"/>
      <c r="G8" s="245"/>
      <c r="H8" s="245"/>
      <c r="I8" s="245"/>
      <c r="J8" s="256"/>
      <c r="K8" s="257"/>
      <c r="L8" s="217"/>
      <c r="M8" s="258"/>
      <c r="N8" s="258"/>
      <c r="O8" s="215"/>
      <c r="P8" s="215"/>
      <c r="Q8" s="210"/>
      <c r="R8" s="216"/>
      <c r="S8" s="217"/>
      <c r="U8" s="321"/>
      <c r="V8" s="304"/>
    </row>
    <row r="9" spans="1:22">
      <c r="U9" s="301"/>
      <c r="V9" s="301"/>
    </row>
    <row r="10" spans="1:22">
      <c r="U10" s="301"/>
      <c r="V10" s="301"/>
    </row>
    <row r="11" spans="1:22">
      <c r="U11" s="301"/>
      <c r="V11" s="301"/>
    </row>
    <row r="12" spans="1:22">
      <c r="U12" s="301"/>
      <c r="V12" s="301"/>
    </row>
    <row r="13" spans="1:22">
      <c r="U13" s="301"/>
      <c r="V13" s="301"/>
    </row>
    <row r="14" spans="1:22">
      <c r="U14" s="301"/>
      <c r="V14" s="301"/>
    </row>
    <row r="15" spans="1:22">
      <c r="U15" s="301"/>
      <c r="V15" s="301"/>
    </row>
    <row r="16" spans="1:22">
      <c r="U16" s="301"/>
      <c r="V16" s="301"/>
    </row>
  </sheetData>
  <mergeCells count="12">
    <mergeCell ref="A1:E1"/>
    <mergeCell ref="E3:E5"/>
    <mergeCell ref="F1:L1"/>
    <mergeCell ref="M1:S1"/>
    <mergeCell ref="A3:A5"/>
    <mergeCell ref="B3:B5"/>
    <mergeCell ref="C3:C5"/>
    <mergeCell ref="U3:U5"/>
    <mergeCell ref="U6:U8"/>
    <mergeCell ref="A6:A8"/>
    <mergeCell ref="B6:B8"/>
    <mergeCell ref="C6:C8"/>
  </mergeCells>
  <conditionalFormatting sqref="F3:K8">
    <cfRule type="containsText" dxfId="3" priority="1" operator="containsText" text="4=Achieved milestone target">
      <formula>NOT(ISERROR(SEARCH("4=Achieved milestone target",F3)))</formula>
    </cfRule>
    <cfRule type="containsText" dxfId="2" priority="2" operator="containsText" text="1=No contribution to target ">
      <formula>NOT(ISERROR(SEARCH("1=No contribution to target ",F3)))</formula>
    </cfRule>
    <cfRule type="containsText" dxfId="1" priority="3" operator="containsText" text="2=Initiated contribution to target">
      <formula>NOT(ISERROR(SEARCH("2=Initiated contribution to target",F3)))</formula>
    </cfRule>
    <cfRule type="containsText" dxfId="0"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D3B542B-6A9A-464B-9D76-9E1FFA1BAB94}">
          <x14:formula1>
            <xm:f>Lists!$C$23:$C$26</xm:f>
          </x14:formula1>
          <xm:sqref>F3:I8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8206-B933-48A6-902C-F9FBEA98594B}">
  <dimension ref="A3:F19"/>
  <sheetViews>
    <sheetView topLeftCell="A6" zoomScaleNormal="100" workbookViewId="0">
      <selection activeCell="F6" sqref="F6"/>
    </sheetView>
  </sheetViews>
  <sheetFormatPr defaultRowHeight="15.75"/>
  <cols>
    <col min="1" max="1" width="2.375" style="50" customWidth="1"/>
    <col min="2" max="2" width="36.125" customWidth="1"/>
    <col min="3" max="4" width="11.5" customWidth="1"/>
    <col min="5" max="5" width="69.5" customWidth="1"/>
    <col min="6" max="6" width="24" customWidth="1"/>
  </cols>
  <sheetData>
    <row r="3" spans="1:6">
      <c r="A3" s="51"/>
    </row>
    <row r="4" spans="1:6" ht="30" customHeight="1">
      <c r="A4" s="52"/>
      <c r="B4" s="350" t="s">
        <v>276</v>
      </c>
      <c r="C4" s="350"/>
      <c r="D4" s="350"/>
      <c r="E4" s="350"/>
      <c r="F4" s="350"/>
    </row>
    <row r="5" spans="1:6" ht="47.25">
      <c r="A5" s="53"/>
      <c r="B5" s="1" t="s">
        <v>277</v>
      </c>
      <c r="C5" s="1" t="s">
        <v>278</v>
      </c>
      <c r="D5" s="1" t="s">
        <v>279</v>
      </c>
      <c r="E5" s="1" t="s">
        <v>280</v>
      </c>
      <c r="F5" s="1" t="s">
        <v>281</v>
      </c>
    </row>
    <row r="6" spans="1:6" s="98" customFormat="1" ht="105">
      <c r="A6" s="97"/>
      <c r="B6" s="109" t="s">
        <v>282</v>
      </c>
      <c r="C6" s="99" t="s">
        <v>283</v>
      </c>
      <c r="D6" s="99" t="s">
        <v>284</v>
      </c>
      <c r="E6" s="122" t="s">
        <v>285</v>
      </c>
      <c r="F6" s="107" t="s">
        <v>286</v>
      </c>
    </row>
    <row r="7" spans="1:6" s="98" customFormat="1" ht="130.5" customHeight="1">
      <c r="A7" s="97"/>
      <c r="B7" s="137" t="s">
        <v>287</v>
      </c>
      <c r="C7" s="99" t="s">
        <v>283</v>
      </c>
      <c r="D7" s="99" t="s">
        <v>284</v>
      </c>
      <c r="E7" s="122" t="s">
        <v>288</v>
      </c>
      <c r="F7" s="107" t="s">
        <v>286</v>
      </c>
    </row>
    <row r="8" spans="1:6" s="98" customFormat="1" ht="95.25" customHeight="1">
      <c r="A8" s="97"/>
      <c r="B8" s="109" t="s">
        <v>289</v>
      </c>
      <c r="C8" s="99" t="s">
        <v>283</v>
      </c>
      <c r="D8" s="99" t="s">
        <v>290</v>
      </c>
      <c r="E8" s="108" t="s">
        <v>291</v>
      </c>
      <c r="F8" s="107" t="s">
        <v>126</v>
      </c>
    </row>
    <row r="9" spans="1:6" s="98" customFormat="1" ht="68.25" customHeight="1">
      <c r="A9" s="97"/>
      <c r="B9" s="109" t="s">
        <v>292</v>
      </c>
      <c r="C9" s="99" t="s">
        <v>293</v>
      </c>
      <c r="D9" s="99" t="s">
        <v>290</v>
      </c>
      <c r="E9" s="108" t="s">
        <v>294</v>
      </c>
      <c r="F9" s="107" t="s">
        <v>286</v>
      </c>
    </row>
    <row r="10" spans="1:6" s="98" customFormat="1" ht="91.9">
      <c r="A10" s="97"/>
      <c r="B10" s="109" t="s">
        <v>295</v>
      </c>
      <c r="C10" s="99" t="s">
        <v>296</v>
      </c>
      <c r="D10" s="99" t="s">
        <v>297</v>
      </c>
      <c r="E10" s="108" t="s">
        <v>298</v>
      </c>
      <c r="F10" s="107" t="s">
        <v>286</v>
      </c>
    </row>
    <row r="11" spans="1:6" s="98" customFormat="1" ht="52.5">
      <c r="A11" s="97"/>
      <c r="B11" s="109" t="s">
        <v>299</v>
      </c>
      <c r="C11" s="99" t="s">
        <v>296</v>
      </c>
      <c r="D11" s="99" t="s">
        <v>284</v>
      </c>
      <c r="E11" s="108" t="s">
        <v>300</v>
      </c>
      <c r="F11" s="107" t="s">
        <v>286</v>
      </c>
    </row>
    <row r="12" spans="1:6" s="98" customFormat="1" ht="65.650000000000006">
      <c r="A12" s="97"/>
      <c r="B12" s="109" t="s">
        <v>301</v>
      </c>
      <c r="C12" s="99" t="s">
        <v>293</v>
      </c>
      <c r="D12" s="99" t="s">
        <v>284</v>
      </c>
      <c r="E12" s="108" t="s">
        <v>302</v>
      </c>
      <c r="F12" s="107" t="s">
        <v>126</v>
      </c>
    </row>
    <row r="15" spans="1:6" ht="31.9" customHeight="1">
      <c r="B15" s="350" t="s">
        <v>303</v>
      </c>
      <c r="C15" s="350"/>
      <c r="D15" s="350"/>
      <c r="E15" s="350"/>
      <c r="F15" s="350"/>
    </row>
    <row r="16" spans="1:6" ht="47.25">
      <c r="B16" s="1" t="s">
        <v>277</v>
      </c>
      <c r="C16" s="1" t="s">
        <v>278</v>
      </c>
      <c r="D16" s="1" t="s">
        <v>279</v>
      </c>
      <c r="E16" s="1" t="s">
        <v>280</v>
      </c>
      <c r="F16" s="1" t="s">
        <v>281</v>
      </c>
    </row>
    <row r="17" spans="2:6" ht="183.75">
      <c r="B17" s="109" t="s">
        <v>304</v>
      </c>
      <c r="C17" s="96" t="s">
        <v>293</v>
      </c>
      <c r="D17" s="96" t="s">
        <v>284</v>
      </c>
      <c r="E17" s="106" t="s">
        <v>305</v>
      </c>
      <c r="F17" s="109" t="s">
        <v>143</v>
      </c>
    </row>
    <row r="18" spans="2:6" ht="157.5">
      <c r="B18" s="109" t="s">
        <v>306</v>
      </c>
      <c r="C18" s="96" t="s">
        <v>293</v>
      </c>
      <c r="D18" s="96" t="s">
        <v>284</v>
      </c>
      <c r="E18" s="109" t="s">
        <v>307</v>
      </c>
      <c r="F18" s="109" t="s">
        <v>308</v>
      </c>
    </row>
    <row r="19" spans="2:6" ht="91.9">
      <c r="B19" s="109" t="s">
        <v>309</v>
      </c>
      <c r="C19" s="96" t="s">
        <v>293</v>
      </c>
      <c r="D19" s="96" t="s">
        <v>284</v>
      </c>
      <c r="E19" s="109" t="s">
        <v>310</v>
      </c>
      <c r="F19" s="109" t="s">
        <v>126</v>
      </c>
    </row>
  </sheetData>
  <mergeCells count="2">
    <mergeCell ref="B15:F15"/>
    <mergeCell ref="B4:F4"/>
  </mergeCells>
  <pageMargins left="0.7" right="0.7" top="0.75" bottom="0.75" header="0.3" footer="0.3"/>
  <pageSetup paperSize="9" orientation="portrait" r:id="rId1"/>
  <customProperties>
    <customPr name="layoutContexts" r:id="rId2"/>
  </customProperties>
  <extLst>
    <ext xmlns:x14="http://schemas.microsoft.com/office/spreadsheetml/2009/9/main" uri="{CCE6A557-97BC-4b89-ADB6-D9C93CAAB3DF}">
      <x14:dataValidations xmlns:xm="http://schemas.microsoft.com/office/excel/2006/main" count="2">
        <x14:dataValidation type="list" allowBlank="1" showInputMessage="1" showErrorMessage="1" xr:uid="{F2553B67-D53F-4D02-9427-255E04603C9B}">
          <x14:formula1>
            <xm:f>Lists!$B$15:$B$19</xm:f>
          </x14:formula1>
          <xm:sqref>D6:D12 D17:D19</xm:sqref>
        </x14:dataValidation>
        <x14:dataValidation type="list" allowBlank="1" showInputMessage="1" showErrorMessage="1" xr:uid="{DC937BA0-2B57-4256-AC17-B9CF1AE13B72}">
          <x14:formula1>
            <xm:f>Lists!$D$15:$D$17</xm:f>
          </x14:formula1>
          <xm:sqref>C6:C12 C17:C19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F6BB6-FE00-40D1-8C61-1DE161BF4763}">
  <dimension ref="A1:H583"/>
  <sheetViews>
    <sheetView zoomScaleNormal="100" workbookViewId="0">
      <pane ySplit="6" topLeftCell="A48" activePane="bottomLeft" state="frozen"/>
      <selection pane="bottomLeft" activeCell="B54" sqref="B54:B58"/>
      <selection activeCell="F7" sqref="F7"/>
    </sheetView>
  </sheetViews>
  <sheetFormatPr defaultColWidth="9" defaultRowHeight="15.75"/>
  <cols>
    <col min="1" max="1" width="2.375" style="50" customWidth="1"/>
    <col min="2" max="2" width="66" style="53" customWidth="1"/>
    <col min="3" max="3" width="17.25" style="53" customWidth="1"/>
    <col min="4" max="4" width="19.75" style="63" customWidth="1"/>
    <col min="5" max="5" width="3.5" style="142" customWidth="1"/>
    <col min="6" max="6" width="73.75" style="143" bestFit="1" customWidth="1"/>
    <col min="7" max="7" width="9" style="115"/>
    <col min="8" max="8" width="9" style="116"/>
    <col min="9" max="16384" width="9" style="53"/>
  </cols>
  <sheetData>
    <row r="1" spans="1:7">
      <c r="B1" s="58" t="s">
        <v>311</v>
      </c>
    </row>
    <row r="2" spans="1:7">
      <c r="B2" s="53" t="s">
        <v>312</v>
      </c>
    </row>
    <row r="3" spans="1:7">
      <c r="A3" s="51"/>
      <c r="B3" s="59" t="s">
        <v>313</v>
      </c>
    </row>
    <row r="4" spans="1:7">
      <c r="A4" s="52"/>
      <c r="B4" s="60" t="s">
        <v>314</v>
      </c>
    </row>
    <row r="5" spans="1:7">
      <c r="A5" s="53"/>
    </row>
    <row r="6" spans="1:7" ht="47.25">
      <c r="B6" s="2" t="s">
        <v>315</v>
      </c>
      <c r="C6" s="3" t="s">
        <v>316</v>
      </c>
      <c r="D6" s="86" t="s">
        <v>317</v>
      </c>
      <c r="G6" s="115" t="s">
        <v>318</v>
      </c>
    </row>
    <row r="7" spans="1:7" ht="21" customHeight="1">
      <c r="B7" s="4" t="s">
        <v>319</v>
      </c>
      <c r="C7" s="4"/>
      <c r="D7" s="64"/>
    </row>
    <row r="8" spans="1:7" ht="24.6" customHeight="1">
      <c r="B8" s="5" t="s">
        <v>320</v>
      </c>
      <c r="C8" s="5"/>
      <c r="D8" s="65"/>
    </row>
    <row r="9" spans="1:7" ht="17.25" customHeight="1">
      <c r="B9" s="360" t="s">
        <v>321</v>
      </c>
      <c r="C9" s="6" t="s">
        <v>322</v>
      </c>
      <c r="D9" s="66">
        <f>SUM(D10:D13)</f>
        <v>15000</v>
      </c>
    </row>
    <row r="10" spans="1:7" ht="17.100000000000001" customHeight="1">
      <c r="B10" s="360"/>
      <c r="C10" s="9" t="s">
        <v>323</v>
      </c>
      <c r="D10" s="67"/>
    </row>
    <row r="11" spans="1:7">
      <c r="B11" s="360"/>
      <c r="C11" s="9" t="s">
        <v>28</v>
      </c>
      <c r="D11" s="67"/>
    </row>
    <row r="12" spans="1:7">
      <c r="B12" s="360"/>
      <c r="C12" s="9" t="s">
        <v>143</v>
      </c>
      <c r="D12" s="67">
        <v>15000</v>
      </c>
    </row>
    <row r="13" spans="1:7">
      <c r="B13" s="360"/>
      <c r="C13" s="9" t="s">
        <v>126</v>
      </c>
      <c r="D13" s="67"/>
    </row>
    <row r="14" spans="1:7" ht="22.15" customHeight="1">
      <c r="B14" s="360" t="s">
        <v>324</v>
      </c>
      <c r="C14" s="8" t="s">
        <v>322</v>
      </c>
      <c r="D14" s="66">
        <f>SUM(D15:D18)</f>
        <v>9560</v>
      </c>
    </row>
    <row r="15" spans="1:7">
      <c r="B15" s="360"/>
      <c r="C15" s="9" t="s">
        <v>323</v>
      </c>
      <c r="D15" s="67"/>
    </row>
    <row r="16" spans="1:7">
      <c r="B16" s="360"/>
      <c r="C16" s="9" t="s">
        <v>28</v>
      </c>
      <c r="D16" s="118">
        <f>SUM(D51,D56)*80%</f>
        <v>4560</v>
      </c>
      <c r="F16" s="144">
        <v>0.8</v>
      </c>
    </row>
    <row r="17" spans="2:4">
      <c r="B17" s="360"/>
      <c r="C17" s="9" t="s">
        <v>143</v>
      </c>
      <c r="D17" s="67">
        <v>5000</v>
      </c>
    </row>
    <row r="18" spans="2:4">
      <c r="B18" s="360"/>
      <c r="C18" s="9" t="s">
        <v>126</v>
      </c>
      <c r="D18" s="67"/>
    </row>
    <row r="19" spans="2:4" ht="32.65" customHeight="1">
      <c r="B19" s="46" t="s">
        <v>325</v>
      </c>
      <c r="C19" s="374" t="s">
        <v>326</v>
      </c>
      <c r="D19" s="374"/>
    </row>
    <row r="20" spans="2:4" ht="21.6" customHeight="1">
      <c r="B20" s="387" t="s">
        <v>327</v>
      </c>
      <c r="C20" s="387"/>
      <c r="D20" s="387"/>
    </row>
    <row r="21" spans="2:4">
      <c r="B21" s="360" t="s">
        <v>328</v>
      </c>
      <c r="C21" s="12" t="s">
        <v>322</v>
      </c>
      <c r="D21" s="66">
        <f>SUM(D22:D25)</f>
        <v>5200</v>
      </c>
    </row>
    <row r="22" spans="2:4" ht="15.6" customHeight="1">
      <c r="B22" s="360"/>
      <c r="C22" s="9" t="s">
        <v>323</v>
      </c>
      <c r="D22" s="67"/>
    </row>
    <row r="23" spans="2:4">
      <c r="B23" s="360"/>
      <c r="C23" s="9" t="s">
        <v>28</v>
      </c>
      <c r="D23" s="67"/>
    </row>
    <row r="24" spans="2:4">
      <c r="B24" s="360"/>
      <c r="C24" s="9" t="s">
        <v>143</v>
      </c>
      <c r="D24" s="67">
        <v>5200</v>
      </c>
    </row>
    <row r="25" spans="2:4">
      <c r="B25" s="360"/>
      <c r="C25" s="9" t="s">
        <v>126</v>
      </c>
      <c r="D25" s="67"/>
    </row>
    <row r="26" spans="2:4">
      <c r="B26" s="360" t="s">
        <v>329</v>
      </c>
      <c r="C26" s="12" t="s">
        <v>322</v>
      </c>
      <c r="D26" s="66">
        <f>SUM(D27:D30)</f>
        <v>8</v>
      </c>
    </row>
    <row r="27" spans="2:4" ht="16.149999999999999" customHeight="1">
      <c r="B27" s="360"/>
      <c r="C27" s="9" t="s">
        <v>323</v>
      </c>
      <c r="D27" s="67"/>
    </row>
    <row r="28" spans="2:4">
      <c r="B28" s="360"/>
      <c r="C28" s="9" t="s">
        <v>28</v>
      </c>
      <c r="D28" s="67"/>
    </row>
    <row r="29" spans="2:4">
      <c r="B29" s="360"/>
      <c r="C29" s="9" t="s">
        <v>143</v>
      </c>
      <c r="D29" s="67">
        <v>8</v>
      </c>
    </row>
    <row r="30" spans="2:4">
      <c r="B30" s="360"/>
      <c r="C30" s="9" t="s">
        <v>126</v>
      </c>
      <c r="D30" s="67"/>
    </row>
    <row r="31" spans="2:4" ht="34.15" customHeight="1">
      <c r="B31" s="387" t="s">
        <v>330</v>
      </c>
      <c r="C31" s="387"/>
      <c r="D31" s="387"/>
    </row>
    <row r="32" spans="2:4" ht="16.899999999999999" customHeight="1">
      <c r="B32" s="371" t="s">
        <v>331</v>
      </c>
      <c r="C32" s="8" t="s">
        <v>322</v>
      </c>
      <c r="D32" s="66">
        <f>SUM(D33:D36)</f>
        <v>60000</v>
      </c>
    </row>
    <row r="33" spans="2:4">
      <c r="B33" s="371"/>
      <c r="C33" s="9" t="s">
        <v>323</v>
      </c>
      <c r="D33" s="67"/>
    </row>
    <row r="34" spans="2:4">
      <c r="B34" s="371"/>
      <c r="C34" s="9" t="s">
        <v>28</v>
      </c>
      <c r="D34" s="67"/>
    </row>
    <row r="35" spans="2:4">
      <c r="B35" s="371"/>
      <c r="C35" s="9" t="s">
        <v>143</v>
      </c>
      <c r="D35" s="67">
        <v>60000</v>
      </c>
    </row>
    <row r="36" spans="2:4">
      <c r="B36" s="371"/>
      <c r="C36" s="9" t="s">
        <v>126</v>
      </c>
      <c r="D36" s="67"/>
    </row>
    <row r="37" spans="2:4">
      <c r="B37" s="353" t="s">
        <v>332</v>
      </c>
      <c r="C37" s="8" t="s">
        <v>322</v>
      </c>
      <c r="D37" s="66">
        <f>SUM(D38:D41)</f>
        <v>60000</v>
      </c>
    </row>
    <row r="38" spans="2:4" ht="17.649999999999999" customHeight="1">
      <c r="B38" s="353"/>
      <c r="C38" s="9" t="s">
        <v>323</v>
      </c>
      <c r="D38" s="67"/>
    </row>
    <row r="39" spans="2:4">
      <c r="B39" s="353"/>
      <c r="C39" s="9" t="s">
        <v>28</v>
      </c>
      <c r="D39" s="67"/>
    </row>
    <row r="40" spans="2:4">
      <c r="B40" s="353"/>
      <c r="C40" s="9" t="s">
        <v>143</v>
      </c>
      <c r="D40" s="67">
        <v>60000</v>
      </c>
    </row>
    <row r="41" spans="2:4">
      <c r="B41" s="353"/>
      <c r="C41" s="9" t="s">
        <v>126</v>
      </c>
      <c r="D41" s="67"/>
    </row>
    <row r="42" spans="2:4">
      <c r="B42" s="360" t="s">
        <v>333</v>
      </c>
      <c r="C42" s="8" t="s">
        <v>322</v>
      </c>
      <c r="D42" s="66">
        <f>SUM(D43:D46)</f>
        <v>0</v>
      </c>
    </row>
    <row r="43" spans="2:4" ht="15.4" customHeight="1">
      <c r="B43" s="360"/>
      <c r="C43" s="9" t="s">
        <v>323</v>
      </c>
      <c r="D43" s="67"/>
    </row>
    <row r="44" spans="2:4">
      <c r="B44" s="360"/>
      <c r="C44" s="9" t="s">
        <v>28</v>
      </c>
      <c r="D44" s="67"/>
    </row>
    <row r="45" spans="2:4">
      <c r="B45" s="360"/>
      <c r="C45" s="9" t="s">
        <v>143</v>
      </c>
      <c r="D45" s="67"/>
    </row>
    <row r="46" spans="2:4">
      <c r="B46" s="360"/>
      <c r="C46" s="9" t="s">
        <v>126</v>
      </c>
      <c r="D46" s="67"/>
    </row>
    <row r="47" spans="2:4" ht="37.15" customHeight="1">
      <c r="B47" s="45" t="s">
        <v>334</v>
      </c>
      <c r="C47" s="383" t="s">
        <v>335</v>
      </c>
      <c r="D47" s="383"/>
    </row>
    <row r="48" spans="2:4" ht="30.4" customHeight="1">
      <c r="B48" s="387" t="s">
        <v>336</v>
      </c>
      <c r="C48" s="387"/>
      <c r="D48" s="387"/>
    </row>
    <row r="49" spans="2:7" ht="18.399999999999999" customHeight="1">
      <c r="B49" s="353" t="s">
        <v>337</v>
      </c>
      <c r="C49" s="8" t="s">
        <v>322</v>
      </c>
      <c r="D49" s="66">
        <f>SUM(D50:D53)</f>
        <v>5000</v>
      </c>
    </row>
    <row r="50" spans="2:7">
      <c r="B50" s="353"/>
      <c r="C50" s="9" t="s">
        <v>323</v>
      </c>
      <c r="D50" s="67"/>
    </row>
    <row r="51" spans="2:7" ht="15.75" customHeight="1">
      <c r="B51" s="353"/>
      <c r="C51" s="9" t="s">
        <v>28</v>
      </c>
      <c r="D51" s="67">
        <f>1500+3500</f>
        <v>5000</v>
      </c>
      <c r="F51" s="143" t="s">
        <v>338</v>
      </c>
      <c r="G51" s="117"/>
    </row>
    <row r="52" spans="2:7" ht="15.75" customHeight="1">
      <c r="B52" s="353"/>
      <c r="C52" s="9" t="s">
        <v>143</v>
      </c>
      <c r="D52" s="67"/>
    </row>
    <row r="53" spans="2:7" ht="15.75" customHeight="1">
      <c r="B53" s="353"/>
      <c r="C53" s="9" t="s">
        <v>126</v>
      </c>
      <c r="D53" s="67"/>
    </row>
    <row r="54" spans="2:7" ht="16.149999999999999" customHeight="1">
      <c r="B54" s="353" t="s">
        <v>339</v>
      </c>
      <c r="C54" s="8" t="s">
        <v>322</v>
      </c>
      <c r="D54" s="66">
        <f>SUM(D55:D58)</f>
        <v>900</v>
      </c>
    </row>
    <row r="55" spans="2:7">
      <c r="B55" s="353"/>
      <c r="C55" s="9" t="s">
        <v>323</v>
      </c>
      <c r="D55" s="67"/>
    </row>
    <row r="56" spans="2:7">
      <c r="B56" s="353"/>
      <c r="C56" s="9" t="s">
        <v>28</v>
      </c>
      <c r="D56" s="67">
        <f>500+200</f>
        <v>700</v>
      </c>
      <c r="F56" s="143" t="s">
        <v>340</v>
      </c>
      <c r="G56" s="117"/>
    </row>
    <row r="57" spans="2:7">
      <c r="B57" s="353"/>
      <c r="C57" s="9" t="s">
        <v>143</v>
      </c>
      <c r="D57" s="67">
        <v>200</v>
      </c>
      <c r="F57" s="143" t="s">
        <v>341</v>
      </c>
    </row>
    <row r="58" spans="2:7">
      <c r="B58" s="353"/>
      <c r="C58" s="9" t="s">
        <v>126</v>
      </c>
      <c r="D58" s="67"/>
    </row>
    <row r="59" spans="2:7" ht="17.649999999999999" customHeight="1">
      <c r="B59" s="353" t="s">
        <v>342</v>
      </c>
      <c r="C59" s="8" t="s">
        <v>322</v>
      </c>
      <c r="D59" s="66">
        <f>SUM(D60:D63)</f>
        <v>1</v>
      </c>
    </row>
    <row r="60" spans="2:7">
      <c r="B60" s="353"/>
      <c r="C60" s="9" t="s">
        <v>323</v>
      </c>
      <c r="D60" s="67"/>
    </row>
    <row r="61" spans="2:7">
      <c r="B61" s="353"/>
      <c r="C61" s="9" t="s">
        <v>28</v>
      </c>
      <c r="D61" s="67"/>
    </row>
    <row r="62" spans="2:7">
      <c r="B62" s="353"/>
      <c r="C62" s="9" t="s">
        <v>143</v>
      </c>
      <c r="D62" s="67">
        <v>1</v>
      </c>
      <c r="F62" s="143" t="s">
        <v>343</v>
      </c>
    </row>
    <row r="63" spans="2:7">
      <c r="B63" s="353"/>
      <c r="C63" s="9" t="s">
        <v>126</v>
      </c>
      <c r="D63" s="67"/>
    </row>
    <row r="64" spans="2:7" ht="24" hidden="1" customHeight="1">
      <c r="B64" s="13" t="s">
        <v>344</v>
      </c>
      <c r="C64" s="13"/>
      <c r="D64" s="69"/>
    </row>
    <row r="65" spans="2:4" ht="24.6" hidden="1" customHeight="1">
      <c r="B65" s="14" t="s">
        <v>345</v>
      </c>
      <c r="C65" s="14"/>
      <c r="D65" s="70"/>
    </row>
    <row r="66" spans="2:4" hidden="1">
      <c r="B66" s="15" t="s">
        <v>346</v>
      </c>
      <c r="C66" s="9"/>
      <c r="D66" s="67"/>
    </row>
    <row r="67" spans="2:4" hidden="1">
      <c r="B67" s="15"/>
      <c r="C67" s="9"/>
      <c r="D67" s="67"/>
    </row>
    <row r="68" spans="2:4" hidden="1">
      <c r="B68" s="15"/>
      <c r="C68" s="9"/>
      <c r="D68" s="67"/>
    </row>
    <row r="69" spans="2:4" hidden="1">
      <c r="B69" s="15"/>
      <c r="C69" s="9"/>
      <c r="D69" s="68"/>
    </row>
    <row r="70" spans="2:4" hidden="1">
      <c r="B70" s="15"/>
      <c r="C70" s="9"/>
      <c r="D70" s="68"/>
    </row>
    <row r="71" spans="2:4" hidden="1">
      <c r="B71" s="15"/>
      <c r="C71" s="309"/>
      <c r="D71" s="68"/>
    </row>
    <row r="72" spans="2:4" hidden="1">
      <c r="B72" s="310" t="s">
        <v>347</v>
      </c>
      <c r="C72" s="9"/>
      <c r="D72" s="67"/>
    </row>
    <row r="73" spans="2:4" hidden="1">
      <c r="B73" s="310"/>
      <c r="C73" s="9"/>
      <c r="D73" s="67"/>
    </row>
    <row r="74" spans="2:4" hidden="1">
      <c r="B74" s="310"/>
      <c r="C74" s="9"/>
      <c r="D74" s="67"/>
    </row>
    <row r="75" spans="2:4" hidden="1">
      <c r="B75" s="310"/>
      <c r="C75" s="9"/>
      <c r="D75" s="68"/>
    </row>
    <row r="76" spans="2:4" hidden="1">
      <c r="B76" s="310"/>
      <c r="C76" s="9"/>
      <c r="D76" s="68"/>
    </row>
    <row r="77" spans="2:4" hidden="1">
      <c r="B77" s="310"/>
      <c r="C77" s="309"/>
      <c r="D77" s="68"/>
    </row>
    <row r="78" spans="2:4" ht="20.65" hidden="1" customHeight="1">
      <c r="B78" s="310" t="s">
        <v>348</v>
      </c>
      <c r="C78" s="310"/>
      <c r="D78" s="67"/>
    </row>
    <row r="79" spans="2:4" hidden="1">
      <c r="B79" s="310"/>
      <c r="C79" s="310"/>
      <c r="D79" s="67"/>
    </row>
    <row r="80" spans="2:4" hidden="1">
      <c r="B80" s="310"/>
      <c r="C80" s="310"/>
      <c r="D80" s="67"/>
    </row>
    <row r="81" spans="2:4" hidden="1">
      <c r="B81" s="310"/>
      <c r="C81" s="310"/>
      <c r="D81" s="67"/>
    </row>
    <row r="82" spans="2:4" hidden="1">
      <c r="B82" s="310"/>
      <c r="C82" s="310"/>
      <c r="D82" s="67"/>
    </row>
    <row r="83" spans="2:4" ht="17.649999999999999" hidden="1" customHeight="1">
      <c r="B83" s="16" t="s">
        <v>349</v>
      </c>
      <c r="C83" s="310"/>
      <c r="D83" s="67"/>
    </row>
    <row r="84" spans="2:4" hidden="1">
      <c r="B84" s="16"/>
      <c r="C84" s="310"/>
      <c r="D84" s="67"/>
    </row>
    <row r="85" spans="2:4" hidden="1">
      <c r="B85" s="16"/>
      <c r="C85" s="310"/>
      <c r="D85" s="67"/>
    </row>
    <row r="86" spans="2:4" hidden="1">
      <c r="B86" s="16"/>
      <c r="C86" s="310"/>
      <c r="D86" s="67"/>
    </row>
    <row r="87" spans="2:4" hidden="1">
      <c r="B87" s="17" t="s">
        <v>350</v>
      </c>
      <c r="C87" s="17"/>
      <c r="D87" s="67"/>
    </row>
    <row r="88" spans="2:4" hidden="1">
      <c r="B88" s="17"/>
      <c r="C88" s="17"/>
      <c r="D88" s="67"/>
    </row>
    <row r="89" spans="2:4" hidden="1">
      <c r="B89" s="17"/>
      <c r="C89" s="17"/>
      <c r="D89" s="67"/>
    </row>
    <row r="90" spans="2:4" hidden="1">
      <c r="B90" s="17"/>
      <c r="C90" s="17"/>
      <c r="D90" s="67"/>
    </row>
    <row r="91" spans="2:4" hidden="1">
      <c r="B91" s="17"/>
      <c r="C91" s="17"/>
      <c r="D91" s="67"/>
    </row>
    <row r="92" spans="2:4" ht="34.15" hidden="1" customHeight="1">
      <c r="B92" s="18" t="s">
        <v>351</v>
      </c>
      <c r="C92" s="18"/>
      <c r="D92" s="71"/>
    </row>
    <row r="93" spans="2:4" hidden="1">
      <c r="B93" s="19" t="s">
        <v>352</v>
      </c>
      <c r="C93" s="9"/>
      <c r="D93" s="67"/>
    </row>
    <row r="94" spans="2:4" hidden="1">
      <c r="B94" s="10" t="s">
        <v>353</v>
      </c>
      <c r="C94" s="9"/>
      <c r="D94" s="67"/>
    </row>
    <row r="95" spans="2:4" hidden="1">
      <c r="B95" s="11"/>
      <c r="C95" s="9"/>
      <c r="D95" s="67"/>
    </row>
    <row r="96" spans="2:4" hidden="1">
      <c r="B96" s="11"/>
      <c r="C96" s="9"/>
      <c r="D96" s="67"/>
    </row>
    <row r="97" spans="2:4" hidden="1">
      <c r="B97" s="11"/>
      <c r="C97" s="10"/>
      <c r="D97" s="67"/>
    </row>
    <row r="98" spans="2:4" hidden="1">
      <c r="B98" s="11"/>
      <c r="C98" s="10"/>
      <c r="D98" s="67"/>
    </row>
    <row r="99" spans="2:4" hidden="1">
      <c r="B99" s="11"/>
      <c r="C99" s="10"/>
      <c r="D99" s="67"/>
    </row>
    <row r="100" spans="2:4" hidden="1">
      <c r="B100" s="7" t="s">
        <v>354</v>
      </c>
      <c r="C100" s="9"/>
      <c r="D100" s="67"/>
    </row>
    <row r="101" spans="2:4" hidden="1">
      <c r="B101" s="7"/>
      <c r="C101" s="9"/>
      <c r="D101" s="67"/>
    </row>
    <row r="102" spans="2:4" hidden="1">
      <c r="B102" s="7"/>
      <c r="C102" s="9"/>
      <c r="D102" s="68"/>
    </row>
    <row r="103" spans="2:4" hidden="1">
      <c r="B103" s="7"/>
      <c r="C103" s="9"/>
      <c r="D103" s="68"/>
    </row>
    <row r="104" spans="2:4" hidden="1">
      <c r="B104" s="7"/>
      <c r="C104" s="9"/>
      <c r="D104" s="68"/>
    </row>
    <row r="105" spans="2:4" hidden="1">
      <c r="B105" s="7"/>
      <c r="C105" s="9"/>
      <c r="D105" s="68"/>
    </row>
    <row r="106" spans="2:4" hidden="1">
      <c r="B106" s="7"/>
      <c r="C106" s="10"/>
      <c r="D106" s="68"/>
    </row>
    <row r="107" spans="2:4" hidden="1">
      <c r="B107" s="310" t="s">
        <v>355</v>
      </c>
      <c r="C107" s="9"/>
      <c r="D107" s="67"/>
    </row>
    <row r="108" spans="2:4" hidden="1">
      <c r="B108" s="310"/>
      <c r="C108" s="9"/>
      <c r="D108" s="67"/>
    </row>
    <row r="109" spans="2:4" hidden="1">
      <c r="B109" s="310"/>
      <c r="C109" s="9"/>
      <c r="D109" s="67"/>
    </row>
    <row r="110" spans="2:4" hidden="1">
      <c r="B110" s="310"/>
      <c r="C110" s="9"/>
      <c r="D110" s="67"/>
    </row>
    <row r="111" spans="2:4" ht="24.6" hidden="1" customHeight="1">
      <c r="B111" s="18" t="s">
        <v>356</v>
      </c>
      <c r="C111" s="18"/>
      <c r="D111" s="71"/>
    </row>
    <row r="112" spans="2:4" hidden="1">
      <c r="B112" s="7" t="s">
        <v>357</v>
      </c>
      <c r="C112" s="7"/>
      <c r="D112" s="67"/>
    </row>
    <row r="113" spans="2:4" hidden="1">
      <c r="B113" s="7"/>
      <c r="C113" s="7"/>
      <c r="D113" s="67"/>
    </row>
    <row r="114" spans="2:4" hidden="1">
      <c r="B114" s="7"/>
      <c r="C114" s="7"/>
      <c r="D114" s="68"/>
    </row>
    <row r="115" spans="2:4" hidden="1">
      <c r="B115" s="311" t="s">
        <v>358</v>
      </c>
      <c r="C115" s="9"/>
      <c r="D115" s="67"/>
    </row>
    <row r="116" spans="2:4" hidden="1">
      <c r="B116" s="312"/>
      <c r="C116" s="9"/>
      <c r="D116" s="67"/>
    </row>
    <row r="117" spans="2:4" hidden="1">
      <c r="B117" s="11"/>
      <c r="C117" s="9"/>
      <c r="D117" s="67"/>
    </row>
    <row r="118" spans="2:4" hidden="1">
      <c r="B118" s="11"/>
      <c r="C118" s="9"/>
      <c r="D118" s="67"/>
    </row>
    <row r="119" spans="2:4" ht="24.6" hidden="1" customHeight="1">
      <c r="B119" s="18" t="s">
        <v>359</v>
      </c>
      <c r="C119" s="18"/>
      <c r="D119" s="71"/>
    </row>
    <row r="120" spans="2:4" ht="19.149999999999999" hidden="1" customHeight="1">
      <c r="B120" s="310" t="s">
        <v>360</v>
      </c>
      <c r="C120" s="9"/>
      <c r="D120" s="67"/>
    </row>
    <row r="121" spans="2:4" hidden="1">
      <c r="B121" s="310"/>
      <c r="C121" s="9"/>
      <c r="D121" s="67"/>
    </row>
    <row r="122" spans="2:4" hidden="1">
      <c r="B122" s="310"/>
      <c r="C122" s="9"/>
      <c r="D122" s="67"/>
    </row>
    <row r="123" spans="2:4" hidden="1">
      <c r="B123" s="310"/>
      <c r="C123" s="9"/>
      <c r="D123" s="67"/>
    </row>
    <row r="124" spans="2:4" hidden="1">
      <c r="B124" s="7" t="s">
        <v>361</v>
      </c>
      <c r="C124" s="9"/>
      <c r="D124" s="67"/>
    </row>
    <row r="125" spans="2:4" hidden="1">
      <c r="B125" s="7"/>
      <c r="C125" s="9"/>
      <c r="D125" s="67"/>
    </row>
    <row r="126" spans="2:4" hidden="1">
      <c r="B126" s="7"/>
      <c r="C126" s="9"/>
      <c r="D126" s="67"/>
    </row>
    <row r="127" spans="2:4" hidden="1">
      <c r="B127" s="7"/>
      <c r="C127" s="9"/>
      <c r="D127" s="67"/>
    </row>
    <row r="128" spans="2:4" hidden="1">
      <c r="B128" s="7"/>
      <c r="C128" s="9"/>
      <c r="D128" s="67"/>
    </row>
    <row r="129" spans="2:4" ht="19.149999999999999" hidden="1" customHeight="1">
      <c r="B129" s="7" t="s">
        <v>362</v>
      </c>
      <c r="C129" s="9"/>
      <c r="D129" s="67"/>
    </row>
    <row r="130" spans="2:4" hidden="1">
      <c r="B130" s="7"/>
      <c r="C130" s="9"/>
      <c r="D130" s="67"/>
    </row>
    <row r="131" spans="2:4" hidden="1">
      <c r="B131" s="7"/>
      <c r="C131" s="9"/>
      <c r="D131" s="67"/>
    </row>
    <row r="132" spans="2:4" hidden="1">
      <c r="B132" s="7"/>
      <c r="C132" s="9"/>
      <c r="D132" s="67"/>
    </row>
    <row r="133" spans="2:4" ht="34.15" hidden="1" customHeight="1">
      <c r="B133" s="18" t="s">
        <v>363</v>
      </c>
      <c r="C133" s="18"/>
      <c r="D133" s="71"/>
    </row>
    <row r="134" spans="2:4" hidden="1">
      <c r="B134" s="310" t="s">
        <v>364</v>
      </c>
      <c r="C134" s="7"/>
      <c r="D134" s="67"/>
    </row>
    <row r="135" spans="2:4" hidden="1">
      <c r="B135" s="310"/>
      <c r="C135" s="7"/>
      <c r="D135" s="67"/>
    </row>
    <row r="136" spans="2:4" hidden="1">
      <c r="B136" s="310"/>
      <c r="C136" s="7"/>
      <c r="D136" s="67"/>
    </row>
    <row r="137" spans="2:4" ht="15" hidden="1" customHeight="1">
      <c r="B137" s="310" t="s">
        <v>365</v>
      </c>
      <c r="C137" s="9"/>
      <c r="D137" s="67"/>
    </row>
    <row r="138" spans="2:4" hidden="1">
      <c r="B138" s="310"/>
      <c r="C138" s="9"/>
      <c r="D138" s="67"/>
    </row>
    <row r="139" spans="2:4" hidden="1">
      <c r="B139" s="310"/>
      <c r="C139" s="9"/>
      <c r="D139" s="67"/>
    </row>
    <row r="140" spans="2:4" hidden="1">
      <c r="B140" s="310"/>
      <c r="C140" s="9"/>
      <c r="D140" s="67"/>
    </row>
    <row r="141" spans="2:4" ht="35.1" hidden="1" customHeight="1">
      <c r="B141" s="20" t="s">
        <v>366</v>
      </c>
      <c r="C141" s="20"/>
      <c r="D141" s="72"/>
    </row>
    <row r="142" spans="2:4" hidden="1">
      <c r="B142" s="21" t="s">
        <v>367</v>
      </c>
      <c r="C142" s="21"/>
      <c r="D142" s="73"/>
    </row>
    <row r="143" spans="2:4" hidden="1">
      <c r="B143" s="21" t="s">
        <v>368</v>
      </c>
      <c r="C143" s="21"/>
      <c r="D143" s="73"/>
    </row>
    <row r="144" spans="2:4" ht="34.15" hidden="1" customHeight="1">
      <c r="B144" s="21" t="s">
        <v>369</v>
      </c>
      <c r="C144" s="21"/>
      <c r="D144" s="73"/>
    </row>
    <row r="145" spans="2:4" hidden="1">
      <c r="B145" s="22" t="s">
        <v>370</v>
      </c>
      <c r="C145" s="22"/>
      <c r="D145" s="67"/>
    </row>
    <row r="146" spans="2:4" hidden="1">
      <c r="B146" s="22"/>
      <c r="C146" s="22"/>
      <c r="D146" s="67"/>
    </row>
    <row r="147" spans="2:4" hidden="1">
      <c r="B147" s="22"/>
      <c r="C147" s="22"/>
      <c r="D147" s="67"/>
    </row>
    <row r="148" spans="2:4" hidden="1">
      <c r="B148" s="22"/>
      <c r="C148" s="22"/>
      <c r="D148" s="67"/>
    </row>
    <row r="149" spans="2:4" hidden="1">
      <c r="B149" s="17" t="s">
        <v>371</v>
      </c>
      <c r="C149" s="7"/>
      <c r="D149" s="67"/>
    </row>
    <row r="150" spans="2:4" hidden="1">
      <c r="B150" s="17"/>
      <c r="C150" s="7"/>
      <c r="D150" s="67"/>
    </row>
    <row r="151" spans="2:4" hidden="1">
      <c r="B151" s="17"/>
      <c r="C151" s="7"/>
      <c r="D151" s="67"/>
    </row>
    <row r="152" spans="2:4" ht="34.15" hidden="1" customHeight="1">
      <c r="B152" s="23" t="s">
        <v>372</v>
      </c>
      <c r="C152" s="23"/>
      <c r="D152" s="74"/>
    </row>
    <row r="153" spans="2:4" ht="19.5" hidden="1" customHeight="1">
      <c r="B153" s="16" t="s">
        <v>373</v>
      </c>
      <c r="C153" s="16"/>
      <c r="D153" s="67"/>
    </row>
    <row r="154" spans="2:4" hidden="1">
      <c r="B154" s="16"/>
      <c r="C154" s="16"/>
      <c r="D154" s="67"/>
    </row>
    <row r="155" spans="2:4" hidden="1">
      <c r="B155" s="16"/>
      <c r="C155" s="16"/>
      <c r="D155" s="67"/>
    </row>
    <row r="156" spans="2:4" ht="34.15" hidden="1" customHeight="1">
      <c r="B156" s="23" t="s">
        <v>374</v>
      </c>
      <c r="C156" s="23"/>
      <c r="D156" s="74"/>
    </row>
    <row r="157" spans="2:4" ht="21.6" hidden="1" customHeight="1">
      <c r="B157" s="7" t="s">
        <v>375</v>
      </c>
      <c r="C157" s="9"/>
      <c r="D157" s="67"/>
    </row>
    <row r="158" spans="2:4" hidden="1">
      <c r="B158" s="7"/>
      <c r="C158" s="9"/>
      <c r="D158" s="67"/>
    </row>
    <row r="159" spans="2:4" hidden="1">
      <c r="B159" s="7"/>
      <c r="C159" s="9"/>
      <c r="D159" s="67"/>
    </row>
    <row r="160" spans="2:4" hidden="1">
      <c r="B160" s="7"/>
      <c r="C160" s="9"/>
      <c r="D160" s="67"/>
    </row>
    <row r="161" spans="2:4" hidden="1">
      <c r="B161" s="15" t="s">
        <v>376</v>
      </c>
      <c r="C161" s="9"/>
      <c r="D161" s="67"/>
    </row>
    <row r="162" spans="2:4" hidden="1">
      <c r="B162" s="15"/>
      <c r="C162" s="9"/>
      <c r="D162" s="67"/>
    </row>
    <row r="163" spans="2:4" hidden="1">
      <c r="B163" s="15"/>
      <c r="C163" s="9"/>
      <c r="D163" s="67"/>
    </row>
    <row r="164" spans="2:4" hidden="1">
      <c r="B164" s="15"/>
      <c r="C164" s="9"/>
      <c r="D164" s="67"/>
    </row>
    <row r="165" spans="2:4" hidden="1">
      <c r="B165" s="15"/>
      <c r="C165" s="9"/>
      <c r="D165" s="67"/>
    </row>
    <row r="166" spans="2:4" hidden="1">
      <c r="B166" s="10" t="s">
        <v>377</v>
      </c>
      <c r="C166" s="9"/>
      <c r="D166" s="67"/>
    </row>
    <row r="167" spans="2:4" ht="30" hidden="1" customHeight="1">
      <c r="B167" s="7" t="s">
        <v>378</v>
      </c>
      <c r="C167" s="7"/>
      <c r="D167" s="67"/>
    </row>
    <row r="168" spans="2:4" hidden="1">
      <c r="B168" s="7"/>
      <c r="C168" s="7"/>
      <c r="D168" s="67"/>
    </row>
    <row r="169" spans="2:4" ht="43.5" hidden="1" customHeight="1">
      <c r="B169" s="23" t="s">
        <v>379</v>
      </c>
      <c r="C169" s="23"/>
      <c r="D169" s="74"/>
    </row>
    <row r="170" spans="2:4" ht="15.6" hidden="1" customHeight="1">
      <c r="B170" s="310" t="s">
        <v>380</v>
      </c>
      <c r="C170" s="10"/>
      <c r="D170" s="67"/>
    </row>
    <row r="171" spans="2:4" hidden="1">
      <c r="B171" s="310"/>
      <c r="C171" s="10"/>
      <c r="D171" s="67"/>
    </row>
    <row r="172" spans="2:4" ht="20.65" hidden="1" customHeight="1">
      <c r="B172" s="7" t="s">
        <v>381</v>
      </c>
      <c r="C172" s="10"/>
      <c r="D172" s="67"/>
    </row>
    <row r="173" spans="2:4" hidden="1">
      <c r="B173" s="7"/>
      <c r="C173" s="10"/>
      <c r="D173" s="67"/>
    </row>
    <row r="174" spans="2:4" ht="34.15" hidden="1" customHeight="1">
      <c r="B174" s="23" t="s">
        <v>382</v>
      </c>
      <c r="C174" s="23"/>
      <c r="D174" s="74"/>
    </row>
    <row r="175" spans="2:4" hidden="1">
      <c r="B175" s="24" t="s">
        <v>383</v>
      </c>
      <c r="C175" s="7"/>
      <c r="D175" s="67"/>
    </row>
    <row r="176" spans="2:4" hidden="1">
      <c r="B176" s="25"/>
      <c r="C176" s="7"/>
      <c r="D176" s="67"/>
    </row>
    <row r="177" spans="2:4" hidden="1">
      <c r="B177" s="24" t="s">
        <v>384</v>
      </c>
      <c r="C177" s="7"/>
      <c r="D177" s="67"/>
    </row>
    <row r="178" spans="2:4" hidden="1">
      <c r="B178" s="11"/>
      <c r="C178" s="7"/>
      <c r="D178" s="67"/>
    </row>
    <row r="179" spans="2:4" hidden="1">
      <c r="B179" s="310" t="s">
        <v>385</v>
      </c>
      <c r="C179" s="9"/>
      <c r="D179" s="67"/>
    </row>
    <row r="180" spans="2:4" hidden="1">
      <c r="B180" s="310"/>
      <c r="C180" s="9"/>
      <c r="D180" s="67"/>
    </row>
    <row r="181" spans="2:4" hidden="1">
      <c r="B181" s="310"/>
      <c r="C181" s="9"/>
      <c r="D181" s="67"/>
    </row>
    <row r="182" spans="2:4" hidden="1">
      <c r="B182" s="310"/>
      <c r="C182" s="9"/>
      <c r="D182" s="67"/>
    </row>
    <row r="183" spans="2:4" hidden="1">
      <c r="B183" s="310"/>
      <c r="C183" s="9"/>
      <c r="D183" s="67"/>
    </row>
    <row r="184" spans="2:4" hidden="1">
      <c r="B184" s="311" t="s">
        <v>386</v>
      </c>
      <c r="C184" s="10"/>
      <c r="D184" s="67"/>
    </row>
    <row r="185" spans="2:4" ht="28.5" hidden="1">
      <c r="B185" s="26" t="s">
        <v>387</v>
      </c>
      <c r="C185" s="7"/>
      <c r="D185" s="67"/>
    </row>
    <row r="186" spans="2:4" hidden="1">
      <c r="B186" s="10"/>
      <c r="C186" s="7"/>
      <c r="D186" s="67"/>
    </row>
    <row r="187" spans="2:4" hidden="1">
      <c r="B187" s="10" t="s">
        <v>388</v>
      </c>
      <c r="C187" s="7"/>
      <c r="D187" s="68"/>
    </row>
    <row r="188" spans="2:4" ht="43.5" hidden="1" customHeight="1">
      <c r="B188" s="23" t="s">
        <v>389</v>
      </c>
      <c r="C188" s="23"/>
      <c r="D188" s="74"/>
    </row>
    <row r="189" spans="2:4" hidden="1">
      <c r="B189" s="15" t="s">
        <v>390</v>
      </c>
      <c r="C189" s="9"/>
      <c r="D189" s="67"/>
    </row>
    <row r="190" spans="2:4" hidden="1">
      <c r="B190" s="15"/>
      <c r="C190" s="9"/>
      <c r="D190" s="67"/>
    </row>
    <row r="191" spans="2:4" hidden="1">
      <c r="B191" s="15"/>
      <c r="C191" s="9"/>
      <c r="D191" s="67"/>
    </row>
    <row r="192" spans="2:4" hidden="1">
      <c r="B192" s="15"/>
      <c r="C192" s="9"/>
      <c r="D192" s="67"/>
    </row>
    <row r="193" spans="2:4" hidden="1">
      <c r="B193" s="15"/>
      <c r="C193" s="9"/>
      <c r="D193" s="67"/>
    </row>
    <row r="194" spans="2:4" ht="15.6" hidden="1" customHeight="1">
      <c r="B194" s="27" t="s">
        <v>391</v>
      </c>
      <c r="C194" s="27"/>
      <c r="D194" s="75"/>
    </row>
    <row r="195" spans="2:4" ht="16.149999999999999" hidden="1" customHeight="1">
      <c r="B195" s="27"/>
      <c r="C195" s="27"/>
      <c r="D195" s="75"/>
    </row>
    <row r="196" spans="2:4" ht="24.6" hidden="1" customHeight="1">
      <c r="B196" s="28" t="s">
        <v>392</v>
      </c>
      <c r="C196" s="28"/>
      <c r="D196" s="76"/>
    </row>
    <row r="197" spans="2:4" hidden="1">
      <c r="B197" s="16" t="s">
        <v>393</v>
      </c>
      <c r="C197" s="16"/>
      <c r="D197" s="67"/>
    </row>
    <row r="198" spans="2:4" hidden="1">
      <c r="B198" s="16"/>
      <c r="C198" s="16"/>
      <c r="D198" s="67"/>
    </row>
    <row r="199" spans="2:4" ht="21" hidden="1" customHeight="1">
      <c r="B199" s="310" t="s">
        <v>394</v>
      </c>
      <c r="C199" s="7"/>
      <c r="D199" s="67"/>
    </row>
    <row r="200" spans="2:4" hidden="1">
      <c r="B200" s="310"/>
      <c r="C200" s="7"/>
      <c r="D200" s="67"/>
    </row>
    <row r="201" spans="2:4" hidden="1">
      <c r="B201" s="310" t="s">
        <v>395</v>
      </c>
      <c r="C201" s="7"/>
      <c r="D201" s="67"/>
    </row>
    <row r="202" spans="2:4" hidden="1">
      <c r="B202" s="310"/>
      <c r="C202" s="7"/>
      <c r="D202" s="67"/>
    </row>
    <row r="203" spans="2:4" hidden="1">
      <c r="B203" s="310"/>
      <c r="C203" s="7"/>
      <c r="D203" s="67"/>
    </row>
    <row r="204" spans="2:4" hidden="1">
      <c r="B204" s="310" t="s">
        <v>396</v>
      </c>
      <c r="C204" s="7"/>
      <c r="D204" s="67"/>
    </row>
    <row r="205" spans="2:4" hidden="1">
      <c r="B205" s="310"/>
      <c r="C205" s="7"/>
      <c r="D205" s="67"/>
    </row>
    <row r="206" spans="2:4" hidden="1">
      <c r="B206" s="310"/>
      <c r="C206" s="7"/>
      <c r="D206" s="67"/>
    </row>
    <row r="207" spans="2:4" ht="18" hidden="1" customHeight="1">
      <c r="B207" s="310" t="s">
        <v>397</v>
      </c>
      <c r="C207" s="7"/>
      <c r="D207" s="67"/>
    </row>
    <row r="208" spans="2:4" hidden="1">
      <c r="B208" s="310"/>
      <c r="C208" s="7"/>
      <c r="D208" s="67"/>
    </row>
    <row r="209" spans="2:4" ht="24.6" hidden="1" customHeight="1">
      <c r="B209" s="29" t="s">
        <v>398</v>
      </c>
      <c r="C209" s="29"/>
      <c r="D209" s="77"/>
    </row>
    <row r="210" spans="2:4" hidden="1">
      <c r="B210" s="310" t="s">
        <v>399</v>
      </c>
      <c r="C210" s="9"/>
      <c r="D210" s="67"/>
    </row>
    <row r="211" spans="2:4" hidden="1">
      <c r="B211" s="310"/>
      <c r="C211" s="9"/>
      <c r="D211" s="67"/>
    </row>
    <row r="212" spans="2:4" hidden="1">
      <c r="B212" s="310"/>
      <c r="C212" s="9"/>
      <c r="D212" s="67"/>
    </row>
    <row r="213" spans="2:4" hidden="1">
      <c r="B213" s="310"/>
      <c r="C213" s="309"/>
      <c r="D213" s="67"/>
    </row>
    <row r="214" spans="2:4" hidden="1">
      <c r="B214" s="310"/>
      <c r="C214" s="11"/>
      <c r="D214" s="67"/>
    </row>
    <row r="215" spans="2:4" ht="36" hidden="1" customHeight="1">
      <c r="B215" s="310" t="s">
        <v>400</v>
      </c>
      <c r="C215" s="9"/>
      <c r="D215" s="67"/>
    </row>
    <row r="216" spans="2:4" hidden="1">
      <c r="B216" s="310"/>
      <c r="C216" s="9"/>
      <c r="D216" s="67"/>
    </row>
    <row r="217" spans="2:4" hidden="1">
      <c r="B217" s="310"/>
      <c r="C217" s="9"/>
      <c r="D217" s="67"/>
    </row>
    <row r="218" spans="2:4" hidden="1">
      <c r="B218" s="310"/>
      <c r="C218" s="9"/>
      <c r="D218" s="67"/>
    </row>
    <row r="219" spans="2:4" hidden="1">
      <c r="B219" s="310" t="s">
        <v>401</v>
      </c>
      <c r="C219" s="9"/>
      <c r="D219" s="67"/>
    </row>
    <row r="220" spans="2:4" hidden="1">
      <c r="B220" s="310"/>
      <c r="C220" s="9"/>
      <c r="D220" s="67"/>
    </row>
    <row r="221" spans="2:4" hidden="1">
      <c r="B221" s="310"/>
      <c r="C221" s="9"/>
      <c r="D221" s="67"/>
    </row>
    <row r="222" spans="2:4" hidden="1">
      <c r="B222" s="310"/>
      <c r="C222" s="11"/>
      <c r="D222" s="67"/>
    </row>
    <row r="223" spans="2:4" hidden="1">
      <c r="B223" s="310"/>
      <c r="C223" s="11"/>
      <c r="D223" s="67"/>
    </row>
    <row r="224" spans="2:4" hidden="1">
      <c r="B224" s="310" t="s">
        <v>402</v>
      </c>
      <c r="C224" s="9"/>
      <c r="D224" s="67"/>
    </row>
    <row r="225" spans="2:4" hidden="1">
      <c r="B225" s="310"/>
      <c r="C225" s="9"/>
      <c r="D225" s="67"/>
    </row>
    <row r="226" spans="2:4" hidden="1">
      <c r="B226" s="310"/>
      <c r="C226" s="9"/>
      <c r="D226" s="67"/>
    </row>
    <row r="227" spans="2:4" hidden="1">
      <c r="B227" s="310"/>
      <c r="C227" s="9"/>
      <c r="D227" s="67"/>
    </row>
    <row r="228" spans="2:4" ht="24.6" hidden="1" customHeight="1">
      <c r="B228" s="29" t="s">
        <v>403</v>
      </c>
      <c r="C228" s="29"/>
      <c r="D228" s="77"/>
    </row>
    <row r="229" spans="2:4" hidden="1">
      <c r="B229" s="311" t="s">
        <v>404</v>
      </c>
      <c r="C229" s="309"/>
      <c r="D229" s="67"/>
    </row>
    <row r="230" spans="2:4" ht="24.6" hidden="1" customHeight="1">
      <c r="B230" s="29" t="s">
        <v>405</v>
      </c>
      <c r="C230" s="29"/>
      <c r="D230" s="77"/>
    </row>
    <row r="231" spans="2:4" ht="74.099999999999994" hidden="1" customHeight="1">
      <c r="B231" s="310" t="s">
        <v>406</v>
      </c>
      <c r="C231" s="9"/>
      <c r="D231" s="67"/>
    </row>
    <row r="232" spans="2:4" hidden="1">
      <c r="B232" s="310"/>
      <c r="C232" s="9"/>
      <c r="D232" s="67"/>
    </row>
    <row r="233" spans="2:4" hidden="1">
      <c r="B233" s="310"/>
      <c r="C233" s="9"/>
      <c r="D233" s="67"/>
    </row>
    <row r="234" spans="2:4" ht="50.65" hidden="1" customHeight="1">
      <c r="B234" s="310" t="s">
        <v>407</v>
      </c>
      <c r="C234" s="310"/>
      <c r="D234" s="67"/>
    </row>
    <row r="235" spans="2:4" hidden="1">
      <c r="B235" s="310"/>
      <c r="C235" s="310"/>
      <c r="D235" s="67"/>
    </row>
    <row r="236" spans="2:4" hidden="1">
      <c r="B236" s="310"/>
      <c r="C236" s="310"/>
      <c r="D236" s="67"/>
    </row>
    <row r="237" spans="2:4" ht="24.6" hidden="1" customHeight="1">
      <c r="B237" s="29" t="s">
        <v>408</v>
      </c>
      <c r="C237" s="29"/>
      <c r="D237" s="77"/>
    </row>
    <row r="238" spans="2:4" hidden="1">
      <c r="B238" s="310" t="s">
        <v>409</v>
      </c>
      <c r="C238" s="9"/>
      <c r="D238" s="67"/>
    </row>
    <row r="239" spans="2:4" hidden="1">
      <c r="B239" s="310"/>
      <c r="C239" s="9"/>
      <c r="D239" s="67"/>
    </row>
    <row r="240" spans="2:4" hidden="1">
      <c r="B240" s="310"/>
      <c r="C240" s="9"/>
      <c r="D240" s="67"/>
    </row>
    <row r="241" spans="2:4" hidden="1">
      <c r="B241" s="310"/>
      <c r="C241" s="9"/>
      <c r="D241" s="67"/>
    </row>
    <row r="242" spans="2:4" hidden="1">
      <c r="B242" s="310"/>
      <c r="C242" s="9"/>
      <c r="D242" s="67"/>
    </row>
    <row r="243" spans="2:4" ht="21" hidden="1">
      <c r="B243" s="30" t="s">
        <v>410</v>
      </c>
      <c r="C243" s="30"/>
      <c r="D243" s="78"/>
    </row>
    <row r="244" spans="2:4" ht="26.65" hidden="1" customHeight="1">
      <c r="B244" s="31" t="s">
        <v>411</v>
      </c>
      <c r="C244" s="31"/>
      <c r="D244" s="79"/>
    </row>
    <row r="245" spans="2:4" ht="18.600000000000001" hidden="1" customHeight="1">
      <c r="B245" s="22" t="s">
        <v>412</v>
      </c>
      <c r="C245" s="22"/>
      <c r="D245" s="67"/>
    </row>
    <row r="246" spans="2:4" hidden="1">
      <c r="B246" s="22"/>
      <c r="C246" s="22"/>
      <c r="D246" s="67"/>
    </row>
    <row r="247" spans="2:4" hidden="1">
      <c r="B247" s="22"/>
      <c r="C247" s="22"/>
      <c r="D247" s="67"/>
    </row>
    <row r="248" spans="2:4" hidden="1">
      <c r="B248" s="32" t="s">
        <v>413</v>
      </c>
      <c r="C248" s="33"/>
      <c r="D248" s="67"/>
    </row>
    <row r="249" spans="2:4" ht="21.6" hidden="1" customHeight="1">
      <c r="B249" s="22" t="s">
        <v>414</v>
      </c>
      <c r="C249" s="22"/>
      <c r="D249" s="67"/>
    </row>
    <row r="250" spans="2:4" hidden="1">
      <c r="B250" s="22"/>
      <c r="C250" s="22"/>
      <c r="D250" s="67"/>
    </row>
    <row r="251" spans="2:4" hidden="1">
      <c r="B251" s="22"/>
      <c r="C251" s="22"/>
      <c r="D251" s="67"/>
    </row>
    <row r="252" spans="2:4" hidden="1">
      <c r="B252" s="34" t="s">
        <v>415</v>
      </c>
      <c r="C252" s="33"/>
      <c r="D252" s="67"/>
    </row>
    <row r="253" spans="2:4" hidden="1">
      <c r="B253" s="22" t="s">
        <v>416</v>
      </c>
      <c r="C253" s="22"/>
      <c r="D253" s="67"/>
    </row>
    <row r="254" spans="2:4" hidden="1">
      <c r="B254" s="22"/>
      <c r="C254" s="22"/>
      <c r="D254" s="67"/>
    </row>
    <row r="255" spans="2:4" hidden="1">
      <c r="B255" s="22"/>
      <c r="C255" s="22"/>
      <c r="D255" s="67"/>
    </row>
    <row r="256" spans="2:4" ht="21" hidden="1" customHeight="1">
      <c r="B256" s="35" t="s">
        <v>417</v>
      </c>
      <c r="C256" s="35"/>
      <c r="D256" s="80"/>
    </row>
    <row r="257" spans="2:4" ht="43.5" hidden="1" customHeight="1">
      <c r="B257" s="36" t="s">
        <v>418</v>
      </c>
      <c r="C257" s="36"/>
      <c r="D257" s="81"/>
    </row>
    <row r="258" spans="2:4" hidden="1">
      <c r="B258" s="37" t="s">
        <v>419</v>
      </c>
      <c r="C258" s="313"/>
      <c r="D258" s="82"/>
    </row>
    <row r="259" spans="2:4" hidden="1">
      <c r="B259" s="37"/>
      <c r="C259" s="313"/>
      <c r="D259" s="82"/>
    </row>
    <row r="260" spans="2:4" hidden="1">
      <c r="B260" s="38" t="s">
        <v>420</v>
      </c>
      <c r="C260" s="39"/>
      <c r="D260" s="82"/>
    </row>
    <row r="261" spans="2:4" hidden="1">
      <c r="B261" s="38" t="s">
        <v>421</v>
      </c>
      <c r="C261" s="39"/>
      <c r="D261" s="82"/>
    </row>
    <row r="262" spans="2:4" hidden="1">
      <c r="B262" s="38" t="s">
        <v>422</v>
      </c>
      <c r="C262" s="39"/>
      <c r="D262" s="82"/>
    </row>
    <row r="263" spans="2:4" hidden="1">
      <c r="B263" s="40"/>
      <c r="C263" s="39"/>
      <c r="D263" s="82"/>
    </row>
    <row r="264" spans="2:4" hidden="1">
      <c r="B264" s="40"/>
      <c r="C264" s="39"/>
      <c r="D264" s="82"/>
    </row>
    <row r="265" spans="2:4" hidden="1">
      <c r="B265" s="40"/>
      <c r="C265" s="314"/>
      <c r="D265" s="82"/>
    </row>
    <row r="266" spans="2:4" hidden="1">
      <c r="B266" s="38" t="s">
        <v>423</v>
      </c>
      <c r="C266" s="41"/>
      <c r="D266" s="82"/>
    </row>
    <row r="267" spans="2:4" hidden="1">
      <c r="B267" s="38" t="s">
        <v>424</v>
      </c>
      <c r="C267" s="39"/>
      <c r="D267" s="82"/>
    </row>
    <row r="268" spans="2:4" hidden="1">
      <c r="B268" s="38"/>
      <c r="C268" s="39"/>
      <c r="D268" s="82"/>
    </row>
    <row r="269" spans="2:4" hidden="1">
      <c r="B269" s="38"/>
      <c r="C269" s="41"/>
      <c r="D269" s="82"/>
    </row>
    <row r="270" spans="2:4" hidden="1">
      <c r="B270" s="38"/>
      <c r="C270" s="42"/>
      <c r="D270" s="83"/>
    </row>
    <row r="271" spans="2:4" hidden="1">
      <c r="B271" s="38"/>
      <c r="C271" s="42"/>
      <c r="D271" s="83"/>
    </row>
    <row r="272" spans="2:4" hidden="1">
      <c r="B272" s="38"/>
      <c r="C272" s="42"/>
      <c r="D272" s="83"/>
    </row>
    <row r="273" spans="2:4" hidden="1">
      <c r="B273" s="38" t="s">
        <v>425</v>
      </c>
      <c r="C273" s="39"/>
      <c r="D273" s="82"/>
    </row>
    <row r="274" spans="2:4" hidden="1">
      <c r="B274" s="38"/>
      <c r="C274" s="315"/>
      <c r="D274" s="82"/>
    </row>
    <row r="275" spans="2:4" hidden="1">
      <c r="B275" s="38"/>
      <c r="C275" s="42"/>
      <c r="D275" s="82"/>
    </row>
    <row r="276" spans="2:4" hidden="1">
      <c r="B276" s="38"/>
      <c r="C276" s="42"/>
      <c r="D276" s="82"/>
    </row>
    <row r="277" spans="2:4" hidden="1">
      <c r="B277" s="38" t="s">
        <v>426</v>
      </c>
      <c r="C277" s="37"/>
      <c r="D277" s="82"/>
    </row>
    <row r="278" spans="2:4" hidden="1">
      <c r="B278" s="38"/>
      <c r="C278" s="37"/>
      <c r="D278" s="82"/>
    </row>
    <row r="279" spans="2:4" hidden="1">
      <c r="B279" s="38"/>
      <c r="C279" s="37"/>
      <c r="D279" s="82"/>
    </row>
    <row r="280" spans="2:4" hidden="1">
      <c r="B280" s="38"/>
      <c r="C280" s="37"/>
      <c r="D280" s="82"/>
    </row>
    <row r="281" spans="2:4" hidden="1">
      <c r="B281" s="38"/>
      <c r="C281" s="37"/>
      <c r="D281" s="83"/>
    </row>
    <row r="282" spans="2:4" hidden="1">
      <c r="B282" s="38"/>
      <c r="C282" s="37"/>
      <c r="D282" s="83"/>
    </row>
    <row r="283" spans="2:4" hidden="1">
      <c r="B283" s="38"/>
      <c r="C283" s="37"/>
      <c r="D283" s="83"/>
    </row>
    <row r="284" spans="2:4" hidden="1">
      <c r="B284" s="38"/>
      <c r="C284" s="37"/>
      <c r="D284" s="83"/>
    </row>
    <row r="285" spans="2:4" hidden="1">
      <c r="B285" s="38" t="s">
        <v>427</v>
      </c>
      <c r="C285" s="39"/>
      <c r="D285" s="82"/>
    </row>
    <row r="286" spans="2:4" hidden="1">
      <c r="B286" s="38"/>
      <c r="C286" s="39"/>
      <c r="D286" s="82"/>
    </row>
    <row r="287" spans="2:4" hidden="1">
      <c r="B287" s="38"/>
      <c r="C287" s="39"/>
      <c r="D287" s="82"/>
    </row>
    <row r="288" spans="2:4" hidden="1">
      <c r="B288" s="38"/>
      <c r="C288" s="39"/>
      <c r="D288" s="82"/>
    </row>
    <row r="289" spans="2:4" hidden="1">
      <c r="B289" s="38"/>
      <c r="C289" s="39"/>
      <c r="D289" s="83"/>
    </row>
    <row r="290" spans="2:4" hidden="1">
      <c r="B290" s="38"/>
      <c r="C290" s="41"/>
      <c r="D290" s="83"/>
    </row>
    <row r="291" spans="2:4" hidden="1">
      <c r="B291" s="38" t="s">
        <v>428</v>
      </c>
      <c r="C291" s="313"/>
      <c r="D291" s="82"/>
    </row>
    <row r="292" spans="2:4" hidden="1">
      <c r="B292" s="38"/>
      <c r="C292" s="313"/>
      <c r="D292" s="82"/>
    </row>
    <row r="293" spans="2:4" hidden="1">
      <c r="B293" s="38"/>
      <c r="C293" s="313"/>
      <c r="D293" s="82"/>
    </row>
    <row r="294" spans="2:4" hidden="1">
      <c r="B294" s="38"/>
      <c r="C294" s="313"/>
      <c r="D294" s="82"/>
    </row>
    <row r="295" spans="2:4" hidden="1">
      <c r="B295" s="38"/>
      <c r="C295" s="313"/>
      <c r="D295" s="83"/>
    </row>
    <row r="296" spans="2:4" hidden="1">
      <c r="B296" s="38"/>
      <c r="C296" s="313"/>
      <c r="D296" s="83"/>
    </row>
    <row r="297" spans="2:4" hidden="1">
      <c r="B297" s="38"/>
      <c r="C297" s="313"/>
      <c r="D297" s="83"/>
    </row>
    <row r="298" spans="2:4" hidden="1">
      <c r="B298" s="38" t="s">
        <v>429</v>
      </c>
      <c r="C298" s="313"/>
      <c r="D298" s="82"/>
    </row>
    <row r="299" spans="2:4" hidden="1">
      <c r="B299" s="38"/>
      <c r="C299" s="313"/>
      <c r="D299" s="82"/>
    </row>
    <row r="300" spans="2:4" hidden="1">
      <c r="B300" s="38"/>
      <c r="C300" s="313"/>
      <c r="D300" s="82"/>
    </row>
    <row r="301" spans="2:4" hidden="1">
      <c r="B301" s="38"/>
      <c r="C301" s="313"/>
      <c r="D301" s="82"/>
    </row>
    <row r="302" spans="2:4" hidden="1">
      <c r="B302" s="38"/>
      <c r="C302" s="313"/>
      <c r="D302" s="83"/>
    </row>
    <row r="303" spans="2:4" hidden="1">
      <c r="B303" s="38"/>
      <c r="C303" s="313"/>
      <c r="D303" s="83"/>
    </row>
    <row r="304" spans="2:4" hidden="1">
      <c r="B304" s="38"/>
      <c r="C304" s="313"/>
      <c r="D304" s="83"/>
    </row>
    <row r="305" spans="2:4" hidden="1">
      <c r="B305" s="38"/>
      <c r="C305" s="313"/>
      <c r="D305" s="83"/>
    </row>
    <row r="306" spans="2:4" hidden="1">
      <c r="B306" s="38" t="s">
        <v>430</v>
      </c>
      <c r="C306" s="313"/>
      <c r="D306" s="82"/>
    </row>
    <row r="307" spans="2:4" hidden="1">
      <c r="B307" s="38"/>
      <c r="C307" s="313"/>
      <c r="D307" s="82"/>
    </row>
    <row r="308" spans="2:4" hidden="1">
      <c r="B308" s="38"/>
      <c r="C308" s="313"/>
      <c r="D308" s="82"/>
    </row>
    <row r="309" spans="2:4" hidden="1">
      <c r="B309" s="38"/>
      <c r="C309" s="313"/>
      <c r="D309" s="82"/>
    </row>
    <row r="310" spans="2:4" hidden="1">
      <c r="B310" s="38"/>
      <c r="C310" s="313"/>
      <c r="D310" s="82"/>
    </row>
    <row r="311" spans="2:4" hidden="1">
      <c r="B311" s="38"/>
      <c r="C311" s="313"/>
      <c r="D311" s="82"/>
    </row>
    <row r="312" spans="2:4" hidden="1">
      <c r="B312" s="38"/>
      <c r="C312" s="313"/>
      <c r="D312" s="82"/>
    </row>
    <row r="313" spans="2:4" hidden="1">
      <c r="B313" s="38" t="s">
        <v>431</v>
      </c>
      <c r="C313" s="313"/>
      <c r="D313" s="82"/>
    </row>
    <row r="314" spans="2:4" hidden="1">
      <c r="B314" s="40"/>
      <c r="C314" s="313"/>
      <c r="D314" s="82"/>
    </row>
    <row r="315" spans="2:4" hidden="1">
      <c r="B315" s="43" t="s">
        <v>432</v>
      </c>
      <c r="C315" s="313"/>
      <c r="D315" s="82"/>
    </row>
    <row r="316" spans="2:4" hidden="1">
      <c r="B316" s="316"/>
      <c r="C316" s="313"/>
      <c r="D316" s="82"/>
    </row>
    <row r="317" spans="2:4" hidden="1">
      <c r="B317" s="43" t="s">
        <v>433</v>
      </c>
      <c r="C317" s="313"/>
      <c r="D317" s="83"/>
    </row>
    <row r="318" spans="2:4" hidden="1">
      <c r="B318" s="316"/>
      <c r="C318" s="313"/>
      <c r="D318" s="83"/>
    </row>
    <row r="319" spans="2:4" hidden="1">
      <c r="B319" s="43" t="s">
        <v>434</v>
      </c>
      <c r="C319" s="313"/>
      <c r="D319" s="83"/>
    </row>
    <row r="320" spans="2:4" ht="21">
      <c r="B320" s="61" t="s">
        <v>435</v>
      </c>
      <c r="C320" s="44"/>
      <c r="D320" s="84"/>
    </row>
    <row r="321" spans="2:6" ht="28.9" customHeight="1">
      <c r="B321" s="388" t="s">
        <v>436</v>
      </c>
      <c r="C321" s="388"/>
      <c r="D321" s="388"/>
    </row>
    <row r="322" spans="2:6" ht="21.4" customHeight="1">
      <c r="B322" s="371" t="s">
        <v>346</v>
      </c>
      <c r="C322" s="8" t="s">
        <v>322</v>
      </c>
      <c r="D322" s="66">
        <f>SUM(D323:D326)</f>
        <v>7000</v>
      </c>
    </row>
    <row r="323" spans="2:6">
      <c r="B323" s="371"/>
      <c r="C323" s="9" t="s">
        <v>323</v>
      </c>
      <c r="D323" s="67">
        <v>500</v>
      </c>
      <c r="F323" s="143" t="s">
        <v>437</v>
      </c>
    </row>
    <row r="324" spans="2:6">
      <c r="B324" s="371"/>
      <c r="C324" s="9" t="s">
        <v>28</v>
      </c>
      <c r="D324" s="67">
        <v>5000</v>
      </c>
      <c r="F324" s="143" t="s">
        <v>438</v>
      </c>
    </row>
    <row r="325" spans="2:6">
      <c r="B325" s="371"/>
      <c r="C325" s="9" t="s">
        <v>143</v>
      </c>
      <c r="D325" s="67"/>
    </row>
    <row r="326" spans="2:6">
      <c r="B326" s="371"/>
      <c r="C326" s="9" t="s">
        <v>126</v>
      </c>
      <c r="D326" s="67">
        <v>1500</v>
      </c>
    </row>
    <row r="327" spans="2:6" ht="18.399999999999999" customHeight="1">
      <c r="B327" s="360" t="s">
        <v>347</v>
      </c>
      <c r="C327" s="8" t="s">
        <v>322</v>
      </c>
      <c r="D327" s="66">
        <f>SUM(D328:D331)</f>
        <v>6800</v>
      </c>
    </row>
    <row r="328" spans="2:6">
      <c r="B328" s="360"/>
      <c r="C328" s="9" t="s">
        <v>323</v>
      </c>
      <c r="D328" s="67">
        <v>1000</v>
      </c>
      <c r="F328" s="143" t="s">
        <v>439</v>
      </c>
    </row>
    <row r="329" spans="2:6">
      <c r="B329" s="360"/>
      <c r="C329" s="9" t="s">
        <v>28</v>
      </c>
      <c r="D329" s="67">
        <v>5000</v>
      </c>
    </row>
    <row r="330" spans="2:6">
      <c r="B330" s="360"/>
      <c r="C330" s="9" t="s">
        <v>143</v>
      </c>
      <c r="D330" s="67"/>
    </row>
    <row r="331" spans="2:6">
      <c r="B331" s="360"/>
      <c r="C331" s="9" t="s">
        <v>126</v>
      </c>
      <c r="D331" s="67">
        <v>800</v>
      </c>
    </row>
    <row r="332" spans="2:6" ht="18" customHeight="1">
      <c r="B332" s="353" t="s">
        <v>348</v>
      </c>
      <c r="C332" s="6" t="s">
        <v>322</v>
      </c>
      <c r="D332" s="66">
        <f>SUM(D333:D336)</f>
        <v>13</v>
      </c>
    </row>
    <row r="333" spans="2:6">
      <c r="B333" s="353"/>
      <c r="C333" s="9" t="s">
        <v>323</v>
      </c>
      <c r="D333" s="67">
        <v>3</v>
      </c>
      <c r="F333" s="143" t="s">
        <v>440</v>
      </c>
    </row>
    <row r="334" spans="2:6">
      <c r="B334" s="353"/>
      <c r="C334" s="9" t="s">
        <v>28</v>
      </c>
      <c r="D334" s="67">
        <v>10</v>
      </c>
    </row>
    <row r="335" spans="2:6">
      <c r="B335" s="353"/>
      <c r="C335" s="9" t="s">
        <v>143</v>
      </c>
      <c r="D335" s="67"/>
    </row>
    <row r="336" spans="2:6">
      <c r="B336" s="353"/>
      <c r="C336" s="9" t="s">
        <v>126</v>
      </c>
      <c r="D336" s="67"/>
    </row>
    <row r="337" spans="2:7" ht="18.399999999999999" customHeight="1">
      <c r="B337" s="384" t="s">
        <v>349</v>
      </c>
      <c r="C337" s="6" t="s">
        <v>322</v>
      </c>
      <c r="D337" s="66">
        <f>SUM(D338:D341)</f>
        <v>0</v>
      </c>
    </row>
    <row r="338" spans="2:7">
      <c r="B338" s="384"/>
      <c r="C338" s="9" t="s">
        <v>323</v>
      </c>
      <c r="D338" s="67"/>
    </row>
    <row r="339" spans="2:7">
      <c r="B339" s="384"/>
      <c r="C339" s="9" t="s">
        <v>28</v>
      </c>
      <c r="D339" s="67"/>
    </row>
    <row r="340" spans="2:7">
      <c r="B340" s="384"/>
      <c r="C340" s="9" t="s">
        <v>143</v>
      </c>
      <c r="D340" s="67"/>
    </row>
    <row r="341" spans="2:7">
      <c r="B341" s="384"/>
      <c r="C341" s="9" t="s">
        <v>126</v>
      </c>
      <c r="D341" s="67"/>
    </row>
    <row r="342" spans="2:7" ht="32.65" customHeight="1">
      <c r="B342" s="62" t="s">
        <v>350</v>
      </c>
      <c r="C342" s="383" t="s">
        <v>335</v>
      </c>
      <c r="D342" s="383"/>
    </row>
    <row r="343" spans="2:7" ht="31.9" customHeight="1">
      <c r="B343" s="385" t="s">
        <v>441</v>
      </c>
      <c r="C343" s="385"/>
      <c r="D343" s="385"/>
    </row>
    <row r="344" spans="2:7" hidden="1">
      <c r="B344" s="352" t="s">
        <v>352</v>
      </c>
      <c r="C344" s="125" t="s">
        <v>322</v>
      </c>
      <c r="D344" s="126">
        <f>SUM(D345:D348)</f>
        <v>15000</v>
      </c>
    </row>
    <row r="345" spans="2:7" hidden="1">
      <c r="B345" s="352"/>
      <c r="C345" s="127" t="s">
        <v>323</v>
      </c>
      <c r="D345" s="128"/>
    </row>
    <row r="346" spans="2:7" hidden="1">
      <c r="B346" s="352"/>
      <c r="C346" s="127" t="s">
        <v>28</v>
      </c>
      <c r="D346" s="128">
        <v>15000</v>
      </c>
      <c r="F346" s="143" t="s">
        <v>442</v>
      </c>
      <c r="G346" s="117"/>
    </row>
    <row r="347" spans="2:7" hidden="1">
      <c r="B347" s="352"/>
      <c r="C347" s="127" t="s">
        <v>143</v>
      </c>
      <c r="D347" s="128"/>
    </row>
    <row r="348" spans="2:7" hidden="1">
      <c r="B348" s="352"/>
      <c r="C348" s="127" t="s">
        <v>126</v>
      </c>
      <c r="D348" s="128"/>
    </row>
    <row r="349" spans="2:7" ht="16.5" customHeight="1">
      <c r="B349" s="360" t="s">
        <v>443</v>
      </c>
      <c r="C349" s="8" t="s">
        <v>322</v>
      </c>
      <c r="D349" s="66">
        <f>SUM(D350:D353)</f>
        <v>0</v>
      </c>
    </row>
    <row r="350" spans="2:7">
      <c r="B350" s="360"/>
      <c r="C350" s="9" t="s">
        <v>323</v>
      </c>
      <c r="D350" s="67"/>
    </row>
    <row r="351" spans="2:7">
      <c r="B351" s="360"/>
      <c r="C351" s="9" t="s">
        <v>28</v>
      </c>
      <c r="D351" s="67"/>
    </row>
    <row r="352" spans="2:7">
      <c r="B352" s="360"/>
      <c r="C352" s="9" t="s">
        <v>143</v>
      </c>
      <c r="D352" s="67"/>
    </row>
    <row r="353" spans="2:7">
      <c r="B353" s="360"/>
      <c r="C353" s="9" t="s">
        <v>126</v>
      </c>
      <c r="D353" s="67"/>
    </row>
    <row r="354" spans="2:7" ht="17.649999999999999" customHeight="1">
      <c r="B354" s="378" t="s">
        <v>444</v>
      </c>
      <c r="C354" s="8" t="s">
        <v>322</v>
      </c>
      <c r="D354" s="66">
        <f>SUM(D355:D358)</f>
        <v>77200</v>
      </c>
    </row>
    <row r="355" spans="2:7">
      <c r="B355" s="378"/>
      <c r="C355" s="9" t="s">
        <v>323</v>
      </c>
      <c r="D355" s="67"/>
    </row>
    <row r="356" spans="2:7">
      <c r="B356" s="378"/>
      <c r="C356" s="9" t="s">
        <v>28</v>
      </c>
      <c r="D356" s="67">
        <v>4000</v>
      </c>
      <c r="F356" s="143" t="s">
        <v>445</v>
      </c>
      <c r="G356" s="117"/>
    </row>
    <row r="357" spans="2:7">
      <c r="B357" s="378"/>
      <c r="C357" s="9" t="s">
        <v>143</v>
      </c>
      <c r="D357" s="67">
        <v>70000</v>
      </c>
      <c r="F357" s="143" t="s">
        <v>446</v>
      </c>
    </row>
    <row r="358" spans="2:7">
      <c r="B358" s="378"/>
      <c r="C358" s="9" t="s">
        <v>126</v>
      </c>
      <c r="D358" s="67">
        <v>3200</v>
      </c>
    </row>
    <row r="359" spans="2:7" ht="35.65" customHeight="1">
      <c r="B359" s="386" t="s">
        <v>356</v>
      </c>
      <c r="C359" s="386"/>
      <c r="D359" s="386"/>
    </row>
    <row r="360" spans="2:7">
      <c r="B360" s="353" t="s">
        <v>357</v>
      </c>
      <c r="C360" s="8" t="s">
        <v>322</v>
      </c>
      <c r="D360" s="66">
        <f>SUM(D361:D365)</f>
        <v>5000000</v>
      </c>
    </row>
    <row r="361" spans="2:7">
      <c r="B361" s="353"/>
      <c r="C361" s="9" t="s">
        <v>323</v>
      </c>
      <c r="D361" s="67">
        <v>5000000</v>
      </c>
      <c r="F361" s="143" t="s">
        <v>447</v>
      </c>
    </row>
    <row r="362" spans="2:7">
      <c r="B362" s="353"/>
      <c r="C362" s="9" t="s">
        <v>28</v>
      </c>
      <c r="D362" s="67"/>
    </row>
    <row r="363" spans="2:7">
      <c r="B363" s="353"/>
      <c r="C363" s="9" t="s">
        <v>143</v>
      </c>
      <c r="D363" s="67"/>
    </row>
    <row r="364" spans="2:7">
      <c r="B364" s="353"/>
      <c r="C364" s="9" t="s">
        <v>126</v>
      </c>
      <c r="D364" s="67"/>
    </row>
    <row r="365" spans="2:7" ht="18.399999999999999" customHeight="1">
      <c r="B365" s="360" t="s">
        <v>448</v>
      </c>
      <c r="C365" s="8" t="s">
        <v>322</v>
      </c>
      <c r="D365" s="66">
        <f>SUM(D366:D369)</f>
        <v>0</v>
      </c>
    </row>
    <row r="366" spans="2:7">
      <c r="B366" s="360"/>
      <c r="C366" s="9" t="s">
        <v>323</v>
      </c>
      <c r="D366" s="67"/>
    </row>
    <row r="367" spans="2:7">
      <c r="B367" s="360"/>
      <c r="C367" s="9" t="s">
        <v>28</v>
      </c>
      <c r="D367" s="67">
        <v>0</v>
      </c>
    </row>
    <row r="368" spans="2:7">
      <c r="B368" s="360"/>
      <c r="C368" s="9" t="s">
        <v>143</v>
      </c>
      <c r="D368" s="67"/>
    </row>
    <row r="369" spans="2:8">
      <c r="B369" s="360"/>
      <c r="C369" s="9" t="s">
        <v>126</v>
      </c>
      <c r="D369" s="67"/>
    </row>
    <row r="370" spans="2:8" ht="29.65" customHeight="1">
      <c r="B370" s="379" t="s">
        <v>359</v>
      </c>
      <c r="C370" s="379"/>
      <c r="D370" s="379"/>
    </row>
    <row r="371" spans="2:8" ht="16.149999999999999" customHeight="1">
      <c r="B371" s="378" t="s">
        <v>360</v>
      </c>
      <c r="C371" s="6" t="s">
        <v>322</v>
      </c>
      <c r="D371" s="66">
        <f>SUM(D372:D375)</f>
        <v>0</v>
      </c>
    </row>
    <row r="372" spans="2:8">
      <c r="B372" s="378"/>
      <c r="C372" s="9" t="s">
        <v>323</v>
      </c>
      <c r="D372" s="67"/>
    </row>
    <row r="373" spans="2:8">
      <c r="B373" s="378"/>
      <c r="C373" s="9" t="s">
        <v>28</v>
      </c>
      <c r="D373" s="67">
        <v>0</v>
      </c>
    </row>
    <row r="374" spans="2:8">
      <c r="B374" s="378"/>
      <c r="C374" s="9" t="s">
        <v>143</v>
      </c>
      <c r="D374" s="67"/>
    </row>
    <row r="375" spans="2:8">
      <c r="B375" s="378"/>
      <c r="C375" s="9" t="s">
        <v>126</v>
      </c>
      <c r="D375" s="67"/>
    </row>
    <row r="376" spans="2:8" ht="16.5" customHeight="1">
      <c r="B376" s="353" t="s">
        <v>361</v>
      </c>
      <c r="C376" s="8" t="s">
        <v>322</v>
      </c>
      <c r="D376" s="66">
        <f>SUM(D377:D380)</f>
        <v>56500</v>
      </c>
    </row>
    <row r="377" spans="2:8">
      <c r="B377" s="353"/>
      <c r="C377" s="9" t="s">
        <v>323</v>
      </c>
      <c r="D377" s="67"/>
    </row>
    <row r="378" spans="2:8">
      <c r="B378" s="353"/>
      <c r="C378" s="9" t="s">
        <v>28</v>
      </c>
      <c r="D378" s="67">
        <f>3000+3000+500</f>
        <v>6500</v>
      </c>
      <c r="F378" s="143" t="s">
        <v>449</v>
      </c>
      <c r="G378" s="117">
        <v>0.2</v>
      </c>
      <c r="H378" s="116">
        <f>D378*G378</f>
        <v>1300</v>
      </c>
    </row>
    <row r="379" spans="2:8">
      <c r="B379" s="353"/>
      <c r="C379" s="9" t="s">
        <v>143</v>
      </c>
      <c r="D379" s="67">
        <v>50000</v>
      </c>
      <c r="F379" s="143" t="s">
        <v>450</v>
      </c>
    </row>
    <row r="380" spans="2:8">
      <c r="B380" s="353"/>
      <c r="C380" s="9" t="s">
        <v>126</v>
      </c>
      <c r="D380" s="67"/>
    </row>
    <row r="381" spans="2:8" ht="18" customHeight="1">
      <c r="B381" s="360" t="s">
        <v>362</v>
      </c>
      <c r="C381" s="8" t="s">
        <v>322</v>
      </c>
      <c r="D381" s="66">
        <f>SUM(D382:D385)</f>
        <v>5</v>
      </c>
    </row>
    <row r="382" spans="2:8">
      <c r="B382" s="360"/>
      <c r="C382" s="9" t="s">
        <v>323</v>
      </c>
      <c r="D382" s="67">
        <v>5</v>
      </c>
      <c r="F382" s="143" t="s">
        <v>451</v>
      </c>
    </row>
    <row r="383" spans="2:8">
      <c r="B383" s="360"/>
      <c r="C383" s="9" t="s">
        <v>28</v>
      </c>
      <c r="D383" s="67">
        <v>0</v>
      </c>
    </row>
    <row r="384" spans="2:8">
      <c r="B384" s="360"/>
      <c r="C384" s="9" t="s">
        <v>143</v>
      </c>
      <c r="D384" s="67"/>
    </row>
    <row r="385" spans="2:6">
      <c r="B385" s="360"/>
      <c r="C385" s="9" t="s">
        <v>126</v>
      </c>
      <c r="D385" s="68"/>
    </row>
    <row r="386" spans="2:6" ht="29.65" customHeight="1">
      <c r="B386" s="379" t="s">
        <v>363</v>
      </c>
      <c r="C386" s="379"/>
      <c r="D386" s="379"/>
    </row>
    <row r="387" spans="2:6" ht="19.5" customHeight="1">
      <c r="B387" s="360" t="s">
        <v>452</v>
      </c>
      <c r="C387" s="8" t="s">
        <v>322</v>
      </c>
      <c r="D387" s="66">
        <f>SUM(D388:D391)</f>
        <v>10</v>
      </c>
    </row>
    <row r="388" spans="2:6">
      <c r="B388" s="360"/>
      <c r="C388" s="9" t="s">
        <v>323</v>
      </c>
      <c r="D388" s="67"/>
    </row>
    <row r="389" spans="2:6">
      <c r="B389" s="360"/>
      <c r="C389" s="9" t="s">
        <v>28</v>
      </c>
      <c r="D389" s="67">
        <v>10</v>
      </c>
      <c r="F389" s="143" t="s">
        <v>453</v>
      </c>
    </row>
    <row r="390" spans="2:6">
      <c r="B390" s="360"/>
      <c r="C390" s="9" t="s">
        <v>143</v>
      </c>
      <c r="D390" s="67"/>
    </row>
    <row r="391" spans="2:6">
      <c r="B391" s="360"/>
      <c r="C391" s="9" t="s">
        <v>126</v>
      </c>
      <c r="D391" s="67"/>
    </row>
    <row r="392" spans="2:6">
      <c r="B392" s="360" t="s">
        <v>365</v>
      </c>
      <c r="C392" s="12" t="s">
        <v>322</v>
      </c>
      <c r="D392" s="66">
        <f>SUM(D393:D396)</f>
        <v>5500</v>
      </c>
    </row>
    <row r="393" spans="2:6">
      <c r="B393" s="360"/>
      <c r="C393" s="9" t="s">
        <v>323</v>
      </c>
      <c r="D393" s="67"/>
    </row>
    <row r="394" spans="2:6">
      <c r="B394" s="360"/>
      <c r="C394" s="9" t="s">
        <v>28</v>
      </c>
      <c r="D394" s="67">
        <v>500</v>
      </c>
      <c r="F394" s="143" t="s">
        <v>454</v>
      </c>
    </row>
    <row r="395" spans="2:6">
      <c r="B395" s="360"/>
      <c r="C395" s="9" t="s">
        <v>143</v>
      </c>
      <c r="D395" s="67"/>
    </row>
    <row r="396" spans="2:6">
      <c r="B396" s="360"/>
      <c r="C396" s="9" t="s">
        <v>126</v>
      </c>
      <c r="D396" s="67">
        <v>5000</v>
      </c>
    </row>
    <row r="397" spans="2:6" ht="23.65" customHeight="1">
      <c r="B397" s="380" t="s">
        <v>366</v>
      </c>
      <c r="C397" s="380"/>
      <c r="D397" s="380"/>
    </row>
    <row r="398" spans="2:6" ht="50.65" customHeight="1">
      <c r="B398" s="381" t="s">
        <v>455</v>
      </c>
      <c r="C398" s="381"/>
      <c r="D398" s="381"/>
    </row>
    <row r="399" spans="2:6" ht="22.15" customHeight="1">
      <c r="B399" s="382" t="s">
        <v>370</v>
      </c>
      <c r="C399" s="8" t="s">
        <v>322</v>
      </c>
      <c r="D399" s="66" t="s">
        <v>456</v>
      </c>
    </row>
    <row r="400" spans="2:6">
      <c r="B400" s="382"/>
      <c r="C400" s="9" t="s">
        <v>143</v>
      </c>
      <c r="D400" s="67"/>
    </row>
    <row r="401" spans="2:4" ht="30.4" customHeight="1">
      <c r="B401" s="45" t="s">
        <v>371</v>
      </c>
      <c r="C401" s="383" t="s">
        <v>335</v>
      </c>
      <c r="D401" s="383"/>
    </row>
    <row r="402" spans="2:4" ht="30.4" customHeight="1">
      <c r="B402" s="370" t="s">
        <v>372</v>
      </c>
      <c r="C402" s="370"/>
      <c r="D402" s="370"/>
    </row>
    <row r="403" spans="2:4" ht="28.9" customHeight="1">
      <c r="B403" s="46" t="s">
        <v>373</v>
      </c>
      <c r="C403" s="374" t="s">
        <v>335</v>
      </c>
      <c r="D403" s="374"/>
    </row>
    <row r="404" spans="2:4" ht="29.65" customHeight="1">
      <c r="B404" s="376" t="s">
        <v>374</v>
      </c>
      <c r="C404" s="376"/>
      <c r="D404" s="376"/>
    </row>
    <row r="405" spans="2:4" ht="18.399999999999999" customHeight="1">
      <c r="B405" s="377" t="s">
        <v>375</v>
      </c>
      <c r="C405" s="8" t="s">
        <v>322</v>
      </c>
      <c r="D405" s="66">
        <f>SUM(D406:D409)</f>
        <v>0</v>
      </c>
    </row>
    <row r="406" spans="2:4">
      <c r="B406" s="377"/>
      <c r="C406" s="9" t="s">
        <v>323</v>
      </c>
      <c r="D406" s="67"/>
    </row>
    <row r="407" spans="2:4">
      <c r="B407" s="377"/>
      <c r="C407" s="9" t="s">
        <v>28</v>
      </c>
      <c r="D407" s="67">
        <v>0</v>
      </c>
    </row>
    <row r="408" spans="2:4">
      <c r="B408" s="377"/>
      <c r="C408" s="9" t="s">
        <v>143</v>
      </c>
      <c r="D408" s="67"/>
    </row>
    <row r="409" spans="2:4">
      <c r="B409" s="377"/>
      <c r="C409" s="9" t="s">
        <v>126</v>
      </c>
      <c r="D409" s="67"/>
    </row>
    <row r="410" spans="2:4" ht="18.399999999999999" customHeight="1">
      <c r="B410" s="371" t="s">
        <v>376</v>
      </c>
      <c r="C410" s="6" t="s">
        <v>322</v>
      </c>
      <c r="D410" s="66">
        <f>SUM(D411:D414)</f>
        <v>100000</v>
      </c>
    </row>
    <row r="411" spans="2:4">
      <c r="B411" s="371"/>
      <c r="C411" s="9" t="s">
        <v>323</v>
      </c>
      <c r="D411" s="67"/>
    </row>
    <row r="412" spans="2:4">
      <c r="B412" s="371"/>
      <c r="C412" s="9" t="s">
        <v>28</v>
      </c>
      <c r="D412" s="67">
        <v>0</v>
      </c>
    </row>
    <row r="413" spans="2:4">
      <c r="B413" s="371"/>
      <c r="C413" s="9" t="s">
        <v>143</v>
      </c>
      <c r="D413" s="141">
        <v>100000</v>
      </c>
    </row>
    <row r="414" spans="2:4">
      <c r="B414" s="371"/>
      <c r="C414" s="9" t="s">
        <v>126</v>
      </c>
      <c r="D414" s="67"/>
    </row>
    <row r="415" spans="2:4" ht="18.399999999999999" customHeight="1">
      <c r="B415" s="353" t="s">
        <v>377</v>
      </c>
      <c r="C415" s="8" t="s">
        <v>322</v>
      </c>
      <c r="D415" s="66">
        <f>SUM(D416:D419)</f>
        <v>0</v>
      </c>
    </row>
    <row r="416" spans="2:4">
      <c r="B416" s="353"/>
      <c r="C416" s="9" t="s">
        <v>323</v>
      </c>
      <c r="D416" s="67"/>
    </row>
    <row r="417" spans="2:4">
      <c r="B417" s="353"/>
      <c r="C417" s="9" t="s">
        <v>28</v>
      </c>
      <c r="D417" s="67">
        <v>0</v>
      </c>
    </row>
    <row r="418" spans="2:4">
      <c r="B418" s="353"/>
      <c r="C418" s="9" t="s">
        <v>143</v>
      </c>
      <c r="D418" s="67"/>
    </row>
    <row r="419" spans="2:4">
      <c r="B419" s="353"/>
      <c r="C419" s="9" t="s">
        <v>126</v>
      </c>
      <c r="D419" s="67"/>
    </row>
    <row r="420" spans="2:4" ht="19.5" customHeight="1">
      <c r="B420" s="360" t="s">
        <v>378</v>
      </c>
      <c r="C420" s="8" t="s">
        <v>322</v>
      </c>
      <c r="D420" s="66">
        <f>SUM(D421:D424)</f>
        <v>0</v>
      </c>
    </row>
    <row r="421" spans="2:4">
      <c r="B421" s="360"/>
      <c r="C421" s="9" t="s">
        <v>323</v>
      </c>
      <c r="D421" s="67"/>
    </row>
    <row r="422" spans="2:4">
      <c r="B422" s="360"/>
      <c r="C422" s="9" t="s">
        <v>28</v>
      </c>
      <c r="D422" s="67">
        <v>0</v>
      </c>
    </row>
    <row r="423" spans="2:4">
      <c r="B423" s="360"/>
      <c r="C423" s="9" t="s">
        <v>143</v>
      </c>
      <c r="D423" s="67"/>
    </row>
    <row r="424" spans="2:4">
      <c r="B424" s="360"/>
      <c r="C424" s="9" t="s">
        <v>126</v>
      </c>
      <c r="D424" s="68"/>
    </row>
    <row r="425" spans="2:4" ht="28.15" customHeight="1">
      <c r="B425" s="376" t="s">
        <v>379</v>
      </c>
      <c r="C425" s="376"/>
      <c r="D425" s="376"/>
    </row>
    <row r="426" spans="2:4" ht="19.149999999999999" customHeight="1">
      <c r="B426" s="377" t="s">
        <v>380</v>
      </c>
      <c r="C426" s="8" t="s">
        <v>322</v>
      </c>
      <c r="D426" s="66">
        <f>SUM(D427:D430)</f>
        <v>0</v>
      </c>
    </row>
    <row r="427" spans="2:4">
      <c r="B427" s="377"/>
      <c r="C427" s="9" t="s">
        <v>323</v>
      </c>
      <c r="D427" s="67"/>
    </row>
    <row r="428" spans="2:4">
      <c r="B428" s="377"/>
      <c r="C428" s="9" t="s">
        <v>28</v>
      </c>
      <c r="D428" s="67">
        <v>0</v>
      </c>
    </row>
    <row r="429" spans="2:4">
      <c r="B429" s="377"/>
      <c r="C429" s="9" t="s">
        <v>143</v>
      </c>
      <c r="D429" s="67"/>
    </row>
    <row r="430" spans="2:4">
      <c r="B430" s="377"/>
      <c r="C430" s="9" t="s">
        <v>126</v>
      </c>
      <c r="D430" s="67"/>
    </row>
    <row r="431" spans="2:4" ht="22.5" customHeight="1">
      <c r="B431" s="360" t="s">
        <v>457</v>
      </c>
      <c r="C431" s="8" t="s">
        <v>322</v>
      </c>
      <c r="D431" s="66">
        <f>SUM(D432:D435)</f>
        <v>0</v>
      </c>
    </row>
    <row r="432" spans="2:4">
      <c r="B432" s="360"/>
      <c r="C432" s="9" t="s">
        <v>323</v>
      </c>
      <c r="D432" s="67"/>
    </row>
    <row r="433" spans="2:6">
      <c r="B433" s="360"/>
      <c r="C433" s="9" t="s">
        <v>28</v>
      </c>
      <c r="D433" s="67">
        <v>0</v>
      </c>
    </row>
    <row r="434" spans="2:6">
      <c r="B434" s="360"/>
      <c r="C434" s="9" t="s">
        <v>143</v>
      </c>
      <c r="D434" s="67"/>
    </row>
    <row r="435" spans="2:6">
      <c r="B435" s="360"/>
      <c r="C435" s="9" t="s">
        <v>126</v>
      </c>
      <c r="D435" s="67"/>
    </row>
    <row r="436" spans="2:6" ht="43.5" customHeight="1">
      <c r="B436" s="370" t="s">
        <v>382</v>
      </c>
      <c r="C436" s="370"/>
      <c r="D436" s="370"/>
    </row>
    <row r="437" spans="2:6" ht="42.75">
      <c r="B437" s="46" t="s">
        <v>458</v>
      </c>
      <c r="C437" s="374" t="s">
        <v>335</v>
      </c>
      <c r="D437" s="374"/>
    </row>
    <row r="438" spans="2:6" ht="21" customHeight="1">
      <c r="B438" s="353" t="s">
        <v>385</v>
      </c>
      <c r="C438" s="8" t="s">
        <v>322</v>
      </c>
      <c r="D438" s="66">
        <f>SUM(D439:D442)</f>
        <v>5000</v>
      </c>
    </row>
    <row r="439" spans="2:6">
      <c r="B439" s="353"/>
      <c r="C439" s="9" t="s">
        <v>323</v>
      </c>
      <c r="D439" s="67"/>
    </row>
    <row r="440" spans="2:6">
      <c r="B440" s="353"/>
      <c r="C440" s="9" t="s">
        <v>28</v>
      </c>
      <c r="D440" s="67">
        <v>0</v>
      </c>
    </row>
    <row r="441" spans="2:6">
      <c r="B441" s="353"/>
      <c r="C441" s="9" t="s">
        <v>143</v>
      </c>
      <c r="D441" s="67">
        <f>1000*5</f>
        <v>5000</v>
      </c>
      <c r="F441" s="143" t="s">
        <v>459</v>
      </c>
    </row>
    <row r="442" spans="2:6">
      <c r="B442" s="353"/>
      <c r="C442" s="9" t="s">
        <v>126</v>
      </c>
      <c r="D442" s="67" t="s">
        <v>460</v>
      </c>
    </row>
    <row r="443" spans="2:6" ht="18" hidden="1" customHeight="1">
      <c r="B443" s="352" t="s">
        <v>461</v>
      </c>
      <c r="C443" s="125" t="s">
        <v>322</v>
      </c>
      <c r="D443" s="126">
        <f>SUM(D444:D447)</f>
        <v>2</v>
      </c>
    </row>
    <row r="444" spans="2:6" hidden="1">
      <c r="B444" s="352"/>
      <c r="C444" s="127" t="s">
        <v>323</v>
      </c>
      <c r="D444" s="128"/>
    </row>
    <row r="445" spans="2:6" hidden="1">
      <c r="B445" s="352"/>
      <c r="C445" s="127" t="s">
        <v>28</v>
      </c>
      <c r="D445" s="128">
        <v>1</v>
      </c>
      <c r="F445" s="143" t="s">
        <v>462</v>
      </c>
    </row>
    <row r="446" spans="2:6" hidden="1">
      <c r="B446" s="352"/>
      <c r="C446" s="127" t="s">
        <v>143</v>
      </c>
      <c r="D446" s="128">
        <v>1</v>
      </c>
      <c r="F446" s="143" t="s">
        <v>462</v>
      </c>
    </row>
    <row r="447" spans="2:6" hidden="1">
      <c r="B447" s="352"/>
      <c r="C447" s="127" t="s">
        <v>126</v>
      </c>
      <c r="D447" s="128"/>
    </row>
    <row r="448" spans="2:6" ht="19.899999999999999" hidden="1" customHeight="1">
      <c r="B448" s="352" t="s">
        <v>387</v>
      </c>
      <c r="C448" s="125" t="s">
        <v>322</v>
      </c>
      <c r="D448" s="126" t="s">
        <v>463</v>
      </c>
    </row>
    <row r="449" spans="2:6" hidden="1">
      <c r="B449" s="352"/>
      <c r="C449" s="127" t="s">
        <v>323</v>
      </c>
      <c r="D449" s="128"/>
    </row>
    <row r="450" spans="2:6" hidden="1">
      <c r="B450" s="352"/>
      <c r="C450" s="127" t="s">
        <v>28</v>
      </c>
      <c r="D450" s="128">
        <v>0</v>
      </c>
    </row>
    <row r="451" spans="2:6" hidden="1">
      <c r="B451" s="352"/>
      <c r="C451" s="127" t="s">
        <v>143</v>
      </c>
      <c r="D451" s="128">
        <v>1</v>
      </c>
    </row>
    <row r="452" spans="2:6" hidden="1">
      <c r="B452" s="352"/>
      <c r="C452" s="127" t="s">
        <v>126</v>
      </c>
      <c r="D452" s="128"/>
    </row>
    <row r="453" spans="2:6" ht="33.4" customHeight="1">
      <c r="B453" s="370" t="s">
        <v>389</v>
      </c>
      <c r="C453" s="370"/>
      <c r="D453" s="370"/>
    </row>
    <row r="454" spans="2:6" ht="19.5" customHeight="1">
      <c r="B454" s="371" t="s">
        <v>390</v>
      </c>
      <c r="C454" s="6" t="s">
        <v>322</v>
      </c>
      <c r="D454" s="66">
        <f>SUM(D455:D458)</f>
        <v>1000</v>
      </c>
    </row>
    <row r="455" spans="2:6">
      <c r="B455" s="371"/>
      <c r="C455" s="9" t="s">
        <v>323</v>
      </c>
      <c r="D455" s="67"/>
    </row>
    <row r="456" spans="2:6">
      <c r="B456" s="371"/>
      <c r="C456" s="9" t="s">
        <v>28</v>
      </c>
      <c r="D456" s="67">
        <v>1000</v>
      </c>
      <c r="F456" s="143" t="s">
        <v>464</v>
      </c>
    </row>
    <row r="457" spans="2:6">
      <c r="B457" s="371"/>
      <c r="C457" s="9" t="s">
        <v>143</v>
      </c>
      <c r="D457" s="67"/>
    </row>
    <row r="458" spans="2:6">
      <c r="B458" s="371"/>
      <c r="C458" s="9" t="s">
        <v>126</v>
      </c>
      <c r="D458" s="67" t="s">
        <v>460</v>
      </c>
    </row>
    <row r="459" spans="2:6" ht="28.15" customHeight="1">
      <c r="B459" s="372" t="s">
        <v>391</v>
      </c>
      <c r="C459" s="372"/>
      <c r="D459" s="372"/>
    </row>
    <row r="460" spans="2:6" ht="28.9" customHeight="1">
      <c r="B460" s="373" t="s">
        <v>392</v>
      </c>
      <c r="C460" s="373"/>
      <c r="D460" s="373"/>
    </row>
    <row r="461" spans="2:6" ht="42.75">
      <c r="B461" s="45" t="s">
        <v>465</v>
      </c>
      <c r="C461" s="374" t="s">
        <v>335</v>
      </c>
      <c r="D461" s="374"/>
    </row>
    <row r="462" spans="2:6" ht="18" customHeight="1">
      <c r="B462" s="359" t="s">
        <v>466</v>
      </c>
      <c r="C462" s="364" t="s">
        <v>335</v>
      </c>
      <c r="D462" s="365"/>
    </row>
    <row r="463" spans="2:6">
      <c r="B463" s="359"/>
      <c r="C463" s="366"/>
      <c r="D463" s="367"/>
    </row>
    <row r="464" spans="2:6">
      <c r="B464" s="359"/>
      <c r="C464" s="366"/>
      <c r="D464" s="367"/>
    </row>
    <row r="465" spans="2:4">
      <c r="B465" s="359"/>
      <c r="C465" s="366"/>
      <c r="D465" s="367"/>
    </row>
    <row r="466" spans="2:4">
      <c r="B466" s="359"/>
      <c r="C466" s="368"/>
      <c r="D466" s="369"/>
    </row>
    <row r="467" spans="2:4" ht="19.149999999999999" hidden="1" customHeight="1">
      <c r="B467" s="352" t="s">
        <v>395</v>
      </c>
      <c r="C467" s="125" t="s">
        <v>322</v>
      </c>
      <c r="D467" s="126">
        <f>SUM(D468:D471)</f>
        <v>0</v>
      </c>
    </row>
    <row r="468" spans="2:4" hidden="1">
      <c r="B468" s="352"/>
      <c r="C468" s="127" t="s">
        <v>323</v>
      </c>
      <c r="D468" s="128"/>
    </row>
    <row r="469" spans="2:4" hidden="1">
      <c r="B469" s="352"/>
      <c r="C469" s="127" t="s">
        <v>28</v>
      </c>
      <c r="D469" s="128">
        <v>0</v>
      </c>
    </row>
    <row r="470" spans="2:4" hidden="1">
      <c r="B470" s="352"/>
      <c r="C470" s="127" t="s">
        <v>143</v>
      </c>
      <c r="D470" s="128"/>
    </row>
    <row r="471" spans="2:4" hidden="1">
      <c r="B471" s="352"/>
      <c r="C471" s="127" t="s">
        <v>126</v>
      </c>
      <c r="D471" s="129"/>
    </row>
    <row r="472" spans="2:4" ht="17.649999999999999" hidden="1" customHeight="1">
      <c r="B472" s="352" t="s">
        <v>396</v>
      </c>
      <c r="C472" s="125" t="s">
        <v>322</v>
      </c>
      <c r="D472" s="126">
        <f>SUM(D473:D476)</f>
        <v>0</v>
      </c>
    </row>
    <row r="473" spans="2:4" hidden="1">
      <c r="B473" s="352"/>
      <c r="C473" s="127" t="s">
        <v>323</v>
      </c>
      <c r="D473" s="128"/>
    </row>
    <row r="474" spans="2:4" hidden="1">
      <c r="B474" s="352"/>
      <c r="C474" s="127" t="s">
        <v>28</v>
      </c>
      <c r="D474" s="128">
        <v>0</v>
      </c>
    </row>
    <row r="475" spans="2:4" hidden="1">
      <c r="B475" s="352"/>
      <c r="C475" s="127" t="s">
        <v>143</v>
      </c>
      <c r="D475" s="128"/>
    </row>
    <row r="476" spans="2:4" hidden="1">
      <c r="B476" s="352"/>
      <c r="C476" s="127" t="s">
        <v>126</v>
      </c>
      <c r="D476" s="128"/>
    </row>
    <row r="477" spans="2:4" hidden="1">
      <c r="B477" s="352" t="s">
        <v>397</v>
      </c>
      <c r="C477" s="125" t="s">
        <v>322</v>
      </c>
      <c r="D477" s="126">
        <f>SUM(D478:D481)</f>
        <v>0</v>
      </c>
    </row>
    <row r="478" spans="2:4" hidden="1">
      <c r="B478" s="352"/>
      <c r="C478" s="127" t="s">
        <v>323</v>
      </c>
      <c r="D478" s="128"/>
    </row>
    <row r="479" spans="2:4" hidden="1">
      <c r="B479" s="352"/>
      <c r="C479" s="127" t="s">
        <v>28</v>
      </c>
      <c r="D479" s="128">
        <v>0</v>
      </c>
    </row>
    <row r="480" spans="2:4" hidden="1">
      <c r="B480" s="352"/>
      <c r="C480" s="127" t="s">
        <v>143</v>
      </c>
      <c r="D480" s="128"/>
    </row>
    <row r="481" spans="2:4" hidden="1">
      <c r="B481" s="352"/>
      <c r="C481" s="127" t="s">
        <v>126</v>
      </c>
      <c r="D481" s="128"/>
    </row>
    <row r="482" spans="2:4">
      <c r="B482" s="361" t="s">
        <v>398</v>
      </c>
      <c r="C482" s="375"/>
      <c r="D482" s="375"/>
    </row>
    <row r="483" spans="2:4" ht="19.149999999999999" customHeight="1">
      <c r="B483" s="359" t="s">
        <v>467</v>
      </c>
      <c r="C483" s="8" t="s">
        <v>322</v>
      </c>
      <c r="D483" s="66">
        <f>SUM(D484:D487)</f>
        <v>5000</v>
      </c>
    </row>
    <row r="484" spans="2:4">
      <c r="B484" s="359"/>
      <c r="C484" s="9" t="s">
        <v>323</v>
      </c>
      <c r="D484" s="67"/>
    </row>
    <row r="485" spans="2:4">
      <c r="B485" s="359"/>
      <c r="C485" s="9" t="s">
        <v>28</v>
      </c>
      <c r="D485" s="67">
        <v>0</v>
      </c>
    </row>
    <row r="486" spans="2:4">
      <c r="B486" s="359"/>
      <c r="C486" s="9" t="s">
        <v>143</v>
      </c>
      <c r="D486" s="67">
        <v>5000</v>
      </c>
    </row>
    <row r="487" spans="2:4">
      <c r="B487" s="359"/>
      <c r="C487" s="9" t="s">
        <v>126</v>
      </c>
      <c r="D487" s="67"/>
    </row>
    <row r="488" spans="2:4" ht="18" customHeight="1">
      <c r="B488" s="359" t="s">
        <v>468</v>
      </c>
      <c r="C488" s="8" t="s">
        <v>322</v>
      </c>
      <c r="D488" s="66">
        <f>SUM(D489:D492)</f>
        <v>5000</v>
      </c>
    </row>
    <row r="489" spans="2:4">
      <c r="B489" s="359"/>
      <c r="C489" s="9" t="s">
        <v>323</v>
      </c>
      <c r="D489" s="67"/>
    </row>
    <row r="490" spans="2:4">
      <c r="B490" s="359"/>
      <c r="C490" s="9" t="s">
        <v>28</v>
      </c>
      <c r="D490" s="67">
        <v>0</v>
      </c>
    </row>
    <row r="491" spans="2:4">
      <c r="B491" s="359"/>
      <c r="C491" s="9" t="s">
        <v>143</v>
      </c>
      <c r="D491" s="67">
        <v>5000</v>
      </c>
    </row>
    <row r="492" spans="2:4">
      <c r="B492" s="359"/>
      <c r="C492" s="9" t="s">
        <v>126</v>
      </c>
      <c r="D492" s="67"/>
    </row>
    <row r="493" spans="2:4">
      <c r="B493" s="360" t="s">
        <v>401</v>
      </c>
      <c r="C493" s="8" t="s">
        <v>322</v>
      </c>
      <c r="D493" s="66">
        <f>SUM(D494:D497)</f>
        <v>25</v>
      </c>
    </row>
    <row r="494" spans="2:4">
      <c r="B494" s="360"/>
      <c r="C494" s="9" t="s">
        <v>323</v>
      </c>
      <c r="D494" s="67"/>
    </row>
    <row r="495" spans="2:4">
      <c r="B495" s="360"/>
      <c r="C495" s="9" t="s">
        <v>28</v>
      </c>
      <c r="D495" s="67">
        <v>0</v>
      </c>
    </row>
    <row r="496" spans="2:4">
      <c r="B496" s="360"/>
      <c r="C496" s="9" t="s">
        <v>143</v>
      </c>
      <c r="D496" s="67">
        <v>25</v>
      </c>
    </row>
    <row r="497" spans="2:4">
      <c r="B497" s="360"/>
      <c r="C497" s="9" t="s">
        <v>126</v>
      </c>
      <c r="D497" s="67"/>
    </row>
    <row r="498" spans="2:4">
      <c r="B498" s="359" t="s">
        <v>469</v>
      </c>
      <c r="C498" s="6" t="s">
        <v>322</v>
      </c>
      <c r="D498" s="66">
        <f>SUM(D499:D502)</f>
        <v>0</v>
      </c>
    </row>
    <row r="499" spans="2:4">
      <c r="B499" s="359"/>
      <c r="C499" s="9" t="s">
        <v>323</v>
      </c>
      <c r="D499" s="67"/>
    </row>
    <row r="500" spans="2:4">
      <c r="B500" s="359"/>
      <c r="C500" s="9" t="s">
        <v>28</v>
      </c>
      <c r="D500" s="67">
        <v>0</v>
      </c>
    </row>
    <row r="501" spans="2:4">
      <c r="B501" s="359"/>
      <c r="C501" s="9" t="s">
        <v>143</v>
      </c>
      <c r="D501" s="67"/>
    </row>
    <row r="502" spans="2:4">
      <c r="B502" s="359"/>
      <c r="C502" s="9" t="s">
        <v>126</v>
      </c>
      <c r="D502" s="67"/>
    </row>
    <row r="503" spans="2:4">
      <c r="B503" s="361" t="s">
        <v>403</v>
      </c>
      <c r="C503" s="361"/>
      <c r="D503" s="361"/>
    </row>
    <row r="504" spans="2:4" ht="13.9" customHeight="1">
      <c r="B504" s="359" t="s">
        <v>470</v>
      </c>
      <c r="C504" s="364" t="s">
        <v>335</v>
      </c>
      <c r="D504" s="365"/>
    </row>
    <row r="505" spans="2:4">
      <c r="B505" s="359"/>
      <c r="C505" s="366"/>
      <c r="D505" s="367"/>
    </row>
    <row r="506" spans="2:4">
      <c r="B506" s="359"/>
      <c r="C506" s="366"/>
      <c r="D506" s="367"/>
    </row>
    <row r="507" spans="2:4">
      <c r="B507" s="359"/>
      <c r="C507" s="366"/>
      <c r="D507" s="367"/>
    </row>
    <row r="508" spans="2:4">
      <c r="B508" s="359"/>
      <c r="C508" s="368"/>
      <c r="D508" s="369"/>
    </row>
    <row r="509" spans="2:4">
      <c r="B509" s="362" t="s">
        <v>405</v>
      </c>
      <c r="C509" s="362"/>
      <c r="D509" s="362"/>
    </row>
    <row r="510" spans="2:4">
      <c r="B510" s="360" t="s">
        <v>406</v>
      </c>
      <c r="C510" s="8" t="s">
        <v>322</v>
      </c>
      <c r="D510" s="66">
        <f>SUM(D511:D514)</f>
        <v>0</v>
      </c>
    </row>
    <row r="511" spans="2:4">
      <c r="B511" s="360"/>
      <c r="C511" s="9" t="s">
        <v>323</v>
      </c>
      <c r="D511" s="67"/>
    </row>
    <row r="512" spans="2:4">
      <c r="B512" s="360"/>
      <c r="C512" s="9" t="s">
        <v>28</v>
      </c>
      <c r="D512" s="67">
        <v>0</v>
      </c>
    </row>
    <row r="513" spans="2:4">
      <c r="B513" s="360"/>
      <c r="C513" s="9" t="s">
        <v>143</v>
      </c>
      <c r="D513" s="67"/>
    </row>
    <row r="514" spans="2:4">
      <c r="B514" s="360"/>
      <c r="C514" s="9" t="s">
        <v>126</v>
      </c>
      <c r="D514" s="68"/>
    </row>
    <row r="515" spans="2:4">
      <c r="B515" s="360" t="s">
        <v>407</v>
      </c>
      <c r="C515" s="8" t="s">
        <v>322</v>
      </c>
      <c r="D515" s="66">
        <f>SUM(D516:D519)</f>
        <v>0</v>
      </c>
    </row>
    <row r="516" spans="2:4">
      <c r="B516" s="360"/>
      <c r="C516" s="9" t="s">
        <v>323</v>
      </c>
      <c r="D516" s="67"/>
    </row>
    <row r="517" spans="2:4">
      <c r="B517" s="360"/>
      <c r="C517" s="9" t="s">
        <v>28</v>
      </c>
      <c r="D517" s="67">
        <v>0</v>
      </c>
    </row>
    <row r="518" spans="2:4">
      <c r="B518" s="360"/>
      <c r="C518" s="9" t="s">
        <v>143</v>
      </c>
      <c r="D518" s="67"/>
    </row>
    <row r="519" spans="2:4">
      <c r="B519" s="360"/>
      <c r="C519" s="9" t="s">
        <v>126</v>
      </c>
      <c r="D519" s="67"/>
    </row>
    <row r="520" spans="2:4">
      <c r="B520" s="362" t="s">
        <v>408</v>
      </c>
      <c r="C520" s="362"/>
      <c r="D520" s="362"/>
    </row>
    <row r="521" spans="2:4" ht="19.5" customHeight="1">
      <c r="B521" s="360" t="s">
        <v>409</v>
      </c>
      <c r="C521" s="8" t="s">
        <v>322</v>
      </c>
      <c r="D521" s="66">
        <f>SUM(D522:D525)</f>
        <v>7800</v>
      </c>
    </row>
    <row r="522" spans="2:4">
      <c r="B522" s="360"/>
      <c r="C522" s="9" t="s">
        <v>323</v>
      </c>
      <c r="D522" s="67"/>
    </row>
    <row r="523" spans="2:4">
      <c r="B523" s="360"/>
      <c r="C523" s="9" t="s">
        <v>28</v>
      </c>
      <c r="D523" s="67">
        <v>300</v>
      </c>
    </row>
    <row r="524" spans="2:4">
      <c r="B524" s="360"/>
      <c r="C524" s="9" t="s">
        <v>143</v>
      </c>
      <c r="D524" s="67"/>
    </row>
    <row r="525" spans="2:4">
      <c r="B525" s="360"/>
      <c r="C525" s="9" t="s">
        <v>126</v>
      </c>
      <c r="D525" s="67">
        <v>7500</v>
      </c>
    </row>
    <row r="526" spans="2:4" ht="21">
      <c r="B526" s="363" t="s">
        <v>410</v>
      </c>
      <c r="C526" s="363"/>
      <c r="D526" s="363"/>
    </row>
    <row r="527" spans="2:4" ht="31.5" customHeight="1">
      <c r="B527" s="358" t="s">
        <v>411</v>
      </c>
      <c r="C527" s="358"/>
      <c r="D527" s="358"/>
    </row>
    <row r="528" spans="2:4" ht="28.5">
      <c r="B528" s="47" t="s">
        <v>412</v>
      </c>
      <c r="C528" s="354" t="s">
        <v>335</v>
      </c>
      <c r="D528" s="354"/>
    </row>
    <row r="529" spans="2:6" ht="42.75">
      <c r="B529" s="47" t="s">
        <v>413</v>
      </c>
      <c r="C529" s="354" t="s">
        <v>335</v>
      </c>
      <c r="D529" s="354"/>
    </row>
    <row r="530" spans="2:6" ht="28.5">
      <c r="B530" s="47" t="s">
        <v>414</v>
      </c>
      <c r="C530" s="354" t="s">
        <v>335</v>
      </c>
      <c r="D530" s="354"/>
    </row>
    <row r="531" spans="2:6" ht="20.65" customHeight="1">
      <c r="B531" s="47" t="s">
        <v>415</v>
      </c>
      <c r="C531" s="354" t="s">
        <v>335</v>
      </c>
      <c r="D531" s="354"/>
    </row>
    <row r="532" spans="2:6">
      <c r="B532" s="47" t="s">
        <v>416</v>
      </c>
      <c r="C532" s="354" t="s">
        <v>335</v>
      </c>
      <c r="D532" s="354"/>
    </row>
    <row r="533" spans="2:6" ht="21">
      <c r="B533" s="355" t="s">
        <v>417</v>
      </c>
      <c r="C533" s="355"/>
      <c r="D533" s="355"/>
    </row>
    <row r="534" spans="2:6" ht="28.5">
      <c r="B534" s="48" t="s">
        <v>419</v>
      </c>
      <c r="C534" s="354" t="s">
        <v>335</v>
      </c>
      <c r="D534" s="354"/>
    </row>
    <row r="535" spans="2:6" ht="22.5" customHeight="1">
      <c r="B535" s="356" t="s">
        <v>471</v>
      </c>
      <c r="C535" s="8" t="s">
        <v>322</v>
      </c>
      <c r="D535" s="66">
        <v>0</v>
      </c>
    </row>
    <row r="536" spans="2:6" ht="31.15" customHeight="1">
      <c r="B536" s="356"/>
      <c r="C536" s="9" t="s">
        <v>472</v>
      </c>
      <c r="D536" s="67"/>
    </row>
    <row r="537" spans="2:6" ht="25.5" customHeight="1">
      <c r="B537" s="356"/>
      <c r="C537" s="131" t="s">
        <v>473</v>
      </c>
      <c r="D537" s="136" t="s">
        <v>474</v>
      </c>
      <c r="E537" s="142" t="s">
        <v>475</v>
      </c>
    </row>
    <row r="538" spans="2:6" ht="31.15" customHeight="1">
      <c r="B538" s="48" t="s">
        <v>423</v>
      </c>
      <c r="C538" s="357" t="s">
        <v>335</v>
      </c>
      <c r="D538" s="357"/>
    </row>
    <row r="539" spans="2:6" hidden="1">
      <c r="B539" s="352" t="s">
        <v>424</v>
      </c>
      <c r="C539" s="125" t="s">
        <v>322</v>
      </c>
      <c r="D539" s="126">
        <f>SUM(D540:D543)</f>
        <v>10</v>
      </c>
    </row>
    <row r="540" spans="2:6" hidden="1">
      <c r="B540" s="352"/>
      <c r="C540" s="127" t="s">
        <v>323</v>
      </c>
      <c r="D540" s="128"/>
    </row>
    <row r="541" spans="2:6" hidden="1">
      <c r="B541" s="352"/>
      <c r="C541" s="127" t="s">
        <v>28</v>
      </c>
      <c r="D541" s="128">
        <v>10</v>
      </c>
      <c r="F541" s="143" t="s">
        <v>476</v>
      </c>
    </row>
    <row r="542" spans="2:6" hidden="1">
      <c r="B542" s="352"/>
      <c r="C542" s="127" t="s">
        <v>143</v>
      </c>
      <c r="D542" s="128"/>
    </row>
    <row r="543" spans="2:6" hidden="1">
      <c r="B543" s="352"/>
      <c r="C543" s="127" t="s">
        <v>126</v>
      </c>
      <c r="D543" s="128"/>
    </row>
    <row r="544" spans="2:6" ht="19.899999999999999" hidden="1" customHeight="1">
      <c r="B544" s="352" t="s">
        <v>425</v>
      </c>
      <c r="C544" s="132" t="s">
        <v>322</v>
      </c>
      <c r="D544" s="126">
        <f>SUM(D545:D548)</f>
        <v>150</v>
      </c>
    </row>
    <row r="545" spans="2:6" hidden="1">
      <c r="B545" s="352"/>
      <c r="C545" s="127" t="s">
        <v>323</v>
      </c>
      <c r="D545" s="128"/>
    </row>
    <row r="546" spans="2:6" hidden="1">
      <c r="B546" s="352"/>
      <c r="C546" s="127" t="s">
        <v>28</v>
      </c>
      <c r="D546" s="128">
        <v>150</v>
      </c>
      <c r="F546" s="143" t="s">
        <v>477</v>
      </c>
    </row>
    <row r="547" spans="2:6" hidden="1">
      <c r="B547" s="352"/>
      <c r="C547" s="127" t="s">
        <v>143</v>
      </c>
      <c r="D547" s="128"/>
    </row>
    <row r="548" spans="2:6" hidden="1">
      <c r="B548" s="352"/>
      <c r="C548" s="127" t="s">
        <v>126</v>
      </c>
      <c r="D548" s="128"/>
    </row>
    <row r="549" spans="2:6" ht="19.5" customHeight="1">
      <c r="B549" s="353" t="s">
        <v>478</v>
      </c>
      <c r="C549" s="8" t="s">
        <v>322</v>
      </c>
      <c r="D549" s="66">
        <f>SUM(D550:D553)</f>
        <v>1</v>
      </c>
    </row>
    <row r="550" spans="2:6">
      <c r="B550" s="353"/>
      <c r="C550" s="9" t="s">
        <v>323</v>
      </c>
      <c r="D550" s="67"/>
    </row>
    <row r="551" spans="2:6">
      <c r="B551" s="353"/>
      <c r="C551" s="9" t="s">
        <v>28</v>
      </c>
      <c r="D551" s="67"/>
    </row>
    <row r="552" spans="2:6">
      <c r="B552" s="353"/>
      <c r="C552" s="9" t="s">
        <v>143</v>
      </c>
      <c r="D552" s="67"/>
    </row>
    <row r="553" spans="2:6">
      <c r="B553" s="353"/>
      <c r="C553" s="9" t="s">
        <v>126</v>
      </c>
      <c r="D553" s="67">
        <v>1</v>
      </c>
    </row>
    <row r="554" spans="2:6" ht="18" hidden="1" customHeight="1">
      <c r="B554" s="352" t="s">
        <v>427</v>
      </c>
      <c r="C554" s="125" t="s">
        <v>322</v>
      </c>
      <c r="D554" s="126">
        <f>SUM(D555:D558)</f>
        <v>7500</v>
      </c>
    </row>
    <row r="555" spans="2:6" hidden="1">
      <c r="B555" s="352"/>
      <c r="C555" s="127" t="s">
        <v>323</v>
      </c>
      <c r="D555" s="128"/>
    </row>
    <row r="556" spans="2:6" hidden="1">
      <c r="B556" s="352"/>
      <c r="C556" s="127" t="s">
        <v>28</v>
      </c>
      <c r="D556" s="128"/>
    </row>
    <row r="557" spans="2:6" hidden="1">
      <c r="B557" s="352"/>
      <c r="C557" s="127" t="s">
        <v>143</v>
      </c>
      <c r="D557" s="128"/>
    </row>
    <row r="558" spans="2:6" hidden="1">
      <c r="B558" s="352"/>
      <c r="C558" s="127" t="s">
        <v>126</v>
      </c>
      <c r="D558" s="128">
        <v>7500</v>
      </c>
    </row>
    <row r="559" spans="2:6" ht="19.149999999999999" hidden="1" customHeight="1">
      <c r="B559" s="352" t="s">
        <v>428</v>
      </c>
      <c r="C559" s="125" t="s">
        <v>322</v>
      </c>
      <c r="D559" s="126">
        <f>SUM(D560:D563)</f>
        <v>49</v>
      </c>
    </row>
    <row r="560" spans="2:6" hidden="1">
      <c r="B560" s="352"/>
      <c r="C560" s="127" t="s">
        <v>323</v>
      </c>
      <c r="D560" s="128"/>
    </row>
    <row r="561" spans="2:6" hidden="1">
      <c r="B561" s="352"/>
      <c r="C561" s="127" t="s">
        <v>28</v>
      </c>
      <c r="D561" s="128">
        <f>3+3+3</f>
        <v>9</v>
      </c>
      <c r="F561" s="143" t="s">
        <v>479</v>
      </c>
    </row>
    <row r="562" spans="2:6" hidden="1">
      <c r="B562" s="352"/>
      <c r="C562" s="127" t="s">
        <v>143</v>
      </c>
      <c r="D562" s="128"/>
    </row>
    <row r="563" spans="2:6" hidden="1">
      <c r="B563" s="352"/>
      <c r="C563" s="127" t="s">
        <v>126</v>
      </c>
      <c r="D563" s="128">
        <v>40</v>
      </c>
    </row>
    <row r="564" spans="2:6" ht="18" hidden="1" customHeight="1">
      <c r="B564" s="352" t="s">
        <v>429</v>
      </c>
      <c r="C564" s="132" t="s">
        <v>322</v>
      </c>
      <c r="D564" s="126">
        <f>SUM(D565:D568)</f>
        <v>10</v>
      </c>
    </row>
    <row r="565" spans="2:6" hidden="1">
      <c r="B565" s="352"/>
      <c r="C565" s="127" t="s">
        <v>323</v>
      </c>
      <c r="D565" s="128"/>
    </row>
    <row r="566" spans="2:6" hidden="1">
      <c r="B566" s="352"/>
      <c r="C566" s="127" t="s">
        <v>28</v>
      </c>
      <c r="D566" s="128"/>
    </row>
    <row r="567" spans="2:6" hidden="1">
      <c r="B567" s="352"/>
      <c r="C567" s="127" t="s">
        <v>143</v>
      </c>
      <c r="D567" s="128"/>
    </row>
    <row r="568" spans="2:6" hidden="1">
      <c r="B568" s="352"/>
      <c r="C568" s="127" t="s">
        <v>126</v>
      </c>
      <c r="D568" s="128">
        <v>10</v>
      </c>
    </row>
    <row r="569" spans="2:6" ht="21" hidden="1" customHeight="1">
      <c r="B569" s="352" t="s">
        <v>430</v>
      </c>
      <c r="C569" s="125" t="s">
        <v>322</v>
      </c>
      <c r="D569" s="126">
        <f>SUM(D570:D573)</f>
        <v>8</v>
      </c>
    </row>
    <row r="570" spans="2:6" hidden="1">
      <c r="B570" s="352"/>
      <c r="C570" s="127" t="s">
        <v>323</v>
      </c>
      <c r="D570" s="128"/>
    </row>
    <row r="571" spans="2:6" hidden="1">
      <c r="B571" s="352"/>
      <c r="C571" s="127" t="s">
        <v>28</v>
      </c>
      <c r="D571" s="133">
        <v>3</v>
      </c>
      <c r="F571" s="143" t="s">
        <v>480</v>
      </c>
    </row>
    <row r="572" spans="2:6" hidden="1">
      <c r="B572" s="352"/>
      <c r="C572" s="127" t="s">
        <v>143</v>
      </c>
      <c r="D572" s="133"/>
    </row>
    <row r="573" spans="2:6" hidden="1">
      <c r="B573" s="352"/>
      <c r="C573" s="127" t="s">
        <v>126</v>
      </c>
      <c r="D573" s="133">
        <v>5</v>
      </c>
    </row>
    <row r="574" spans="2:6" ht="49.5" customHeight="1">
      <c r="B574" s="351" t="s">
        <v>481</v>
      </c>
      <c r="C574" s="49" t="s">
        <v>322</v>
      </c>
      <c r="D574" s="66">
        <f>SUM(D575:D579)</f>
        <v>0</v>
      </c>
    </row>
    <row r="575" spans="2:6" ht="49.5" customHeight="1">
      <c r="B575" s="351"/>
      <c r="C575" s="9" t="s">
        <v>323</v>
      </c>
      <c r="D575" s="85"/>
    </row>
    <row r="576" spans="2:6" ht="49.5" customHeight="1">
      <c r="B576" s="351"/>
      <c r="C576" s="9" t="s">
        <v>28</v>
      </c>
      <c r="D576" s="85"/>
    </row>
    <row r="577" spans="2:4" ht="49.5" customHeight="1">
      <c r="B577" s="351"/>
      <c r="C577" s="9" t="s">
        <v>143</v>
      </c>
      <c r="D577" s="85"/>
    </row>
    <row r="578" spans="2:4" ht="49.5" customHeight="1">
      <c r="B578" s="351"/>
      <c r="C578" s="9" t="s">
        <v>126</v>
      </c>
      <c r="D578" s="85"/>
    </row>
    <row r="579" spans="2:4">
      <c r="B579" s="351" t="s">
        <v>482</v>
      </c>
      <c r="C579" s="134" t="s">
        <v>322</v>
      </c>
      <c r="D579" s="130">
        <f>SUM(D580:D584)</f>
        <v>0</v>
      </c>
    </row>
    <row r="580" spans="2:4">
      <c r="B580" s="351"/>
      <c r="C580" s="131" t="s">
        <v>323</v>
      </c>
      <c r="D580" s="135"/>
    </row>
    <row r="581" spans="2:4">
      <c r="B581" s="351"/>
      <c r="C581" s="131" t="s">
        <v>28</v>
      </c>
      <c r="D581" s="135"/>
    </row>
    <row r="582" spans="2:4">
      <c r="B582" s="351"/>
      <c r="C582" s="131" t="s">
        <v>143</v>
      </c>
      <c r="D582" s="135"/>
    </row>
    <row r="583" spans="2:4">
      <c r="B583" s="351"/>
      <c r="C583" s="131" t="s">
        <v>126</v>
      </c>
      <c r="D583" s="135"/>
    </row>
  </sheetData>
  <mergeCells count="97">
    <mergeCell ref="B21:B25"/>
    <mergeCell ref="B9:B13"/>
    <mergeCell ref="B14:B18"/>
    <mergeCell ref="C19:D19"/>
    <mergeCell ref="B20:D20"/>
    <mergeCell ref="B322:B326"/>
    <mergeCell ref="B26:B30"/>
    <mergeCell ref="B31:D31"/>
    <mergeCell ref="B32:B36"/>
    <mergeCell ref="B37:B41"/>
    <mergeCell ref="B42:B46"/>
    <mergeCell ref="C47:D47"/>
    <mergeCell ref="B48:D48"/>
    <mergeCell ref="B49:B53"/>
    <mergeCell ref="B54:B58"/>
    <mergeCell ref="B59:B63"/>
    <mergeCell ref="B321:D321"/>
    <mergeCell ref="B370:D370"/>
    <mergeCell ref="B327:B331"/>
    <mergeCell ref="B332:B336"/>
    <mergeCell ref="B337:B341"/>
    <mergeCell ref="C342:D342"/>
    <mergeCell ref="B343:D343"/>
    <mergeCell ref="B344:B348"/>
    <mergeCell ref="B349:B353"/>
    <mergeCell ref="B354:B358"/>
    <mergeCell ref="B359:D359"/>
    <mergeCell ref="B360:B364"/>
    <mergeCell ref="B365:B369"/>
    <mergeCell ref="C403:D403"/>
    <mergeCell ref="B371:B375"/>
    <mergeCell ref="B376:B380"/>
    <mergeCell ref="B381:B385"/>
    <mergeCell ref="B386:D386"/>
    <mergeCell ref="B387:B391"/>
    <mergeCell ref="B392:B396"/>
    <mergeCell ref="B397:D397"/>
    <mergeCell ref="B398:D398"/>
    <mergeCell ref="B399:B400"/>
    <mergeCell ref="C401:D401"/>
    <mergeCell ref="B402:D402"/>
    <mergeCell ref="B443:B447"/>
    <mergeCell ref="B404:D404"/>
    <mergeCell ref="B405:B409"/>
    <mergeCell ref="B410:B414"/>
    <mergeCell ref="B415:B419"/>
    <mergeCell ref="B420:B424"/>
    <mergeCell ref="B425:D425"/>
    <mergeCell ref="B426:B430"/>
    <mergeCell ref="B431:B435"/>
    <mergeCell ref="B436:D436"/>
    <mergeCell ref="C437:D437"/>
    <mergeCell ref="B438:B442"/>
    <mergeCell ref="B483:B487"/>
    <mergeCell ref="B448:B452"/>
    <mergeCell ref="B453:D453"/>
    <mergeCell ref="B454:B458"/>
    <mergeCell ref="B459:D459"/>
    <mergeCell ref="B460:D460"/>
    <mergeCell ref="C461:D461"/>
    <mergeCell ref="B462:B466"/>
    <mergeCell ref="B467:B471"/>
    <mergeCell ref="B472:B476"/>
    <mergeCell ref="B477:B481"/>
    <mergeCell ref="B482:D482"/>
    <mergeCell ref="C462:D466"/>
    <mergeCell ref="B527:D527"/>
    <mergeCell ref="B488:B492"/>
    <mergeCell ref="B493:B497"/>
    <mergeCell ref="B498:B502"/>
    <mergeCell ref="B503:D503"/>
    <mergeCell ref="B504:B508"/>
    <mergeCell ref="B509:D509"/>
    <mergeCell ref="B510:B514"/>
    <mergeCell ref="B515:B519"/>
    <mergeCell ref="B520:D520"/>
    <mergeCell ref="B521:B525"/>
    <mergeCell ref="B526:D526"/>
    <mergeCell ref="C504:D508"/>
    <mergeCell ref="B549:B553"/>
    <mergeCell ref="C528:D528"/>
    <mergeCell ref="C529:D529"/>
    <mergeCell ref="C530:D530"/>
    <mergeCell ref="C531:D531"/>
    <mergeCell ref="C532:D532"/>
    <mergeCell ref="B533:D533"/>
    <mergeCell ref="C534:D534"/>
    <mergeCell ref="B535:B537"/>
    <mergeCell ref="C538:D538"/>
    <mergeCell ref="B539:B543"/>
    <mergeCell ref="B544:B548"/>
    <mergeCell ref="B579:B583"/>
    <mergeCell ref="B554:B558"/>
    <mergeCell ref="B559:B563"/>
    <mergeCell ref="B564:B568"/>
    <mergeCell ref="B569:B573"/>
    <mergeCell ref="B574:B578"/>
  </mergeCells>
  <pageMargins left="0.7" right="0.7" top="0.75" bottom="0.75" header="0.3" footer="0.3"/>
  <pageSetup paperSize="9" orientation="portrait" r:id="rId1"/>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C0EB-5AFD-450C-B397-64ACA0C2E47F}">
  <dimension ref="B3:K27"/>
  <sheetViews>
    <sheetView topLeftCell="A8" workbookViewId="0">
      <selection activeCell="L24" sqref="L24"/>
    </sheetView>
  </sheetViews>
  <sheetFormatPr defaultRowHeight="15.75"/>
  <cols>
    <col min="2" max="2" width="13.625" customWidth="1"/>
  </cols>
  <sheetData>
    <row r="3" spans="2:11">
      <c r="B3" t="s">
        <v>84</v>
      </c>
      <c r="D3" t="s">
        <v>116</v>
      </c>
      <c r="H3" t="s">
        <v>171</v>
      </c>
      <c r="I3" t="s">
        <v>55</v>
      </c>
      <c r="K3" t="s">
        <v>51</v>
      </c>
    </row>
    <row r="4" spans="2:11">
      <c r="B4" t="s">
        <v>67</v>
      </c>
      <c r="D4" t="s">
        <v>63</v>
      </c>
      <c r="H4" t="s">
        <v>28</v>
      </c>
      <c r="I4" t="s">
        <v>483</v>
      </c>
      <c r="K4" t="s">
        <v>81</v>
      </c>
    </row>
    <row r="5" spans="2:11">
      <c r="B5" t="s">
        <v>54</v>
      </c>
      <c r="D5" t="s">
        <v>80</v>
      </c>
      <c r="H5" t="s">
        <v>126</v>
      </c>
      <c r="K5" t="s">
        <v>107</v>
      </c>
    </row>
    <row r="6" spans="2:11">
      <c r="H6" t="s">
        <v>323</v>
      </c>
      <c r="K6" t="s">
        <v>139</v>
      </c>
    </row>
    <row r="7" spans="2:11">
      <c r="H7" t="s">
        <v>143</v>
      </c>
    </row>
    <row r="10" spans="2:11">
      <c r="B10" t="s">
        <v>484</v>
      </c>
    </row>
    <row r="11" spans="2:11">
      <c r="B11" t="s">
        <v>485</v>
      </c>
    </row>
    <row r="12" spans="2:11">
      <c r="B12" t="s">
        <v>486</v>
      </c>
    </row>
    <row r="15" spans="2:11">
      <c r="B15" t="s">
        <v>487</v>
      </c>
      <c r="D15" t="s">
        <v>283</v>
      </c>
    </row>
    <row r="16" spans="2:11">
      <c r="B16" t="s">
        <v>290</v>
      </c>
      <c r="D16" t="s">
        <v>293</v>
      </c>
    </row>
    <row r="17" spans="2:6">
      <c r="B17" t="s">
        <v>284</v>
      </c>
      <c r="D17" t="s">
        <v>296</v>
      </c>
    </row>
    <row r="18" spans="2:6">
      <c r="B18" t="s">
        <v>297</v>
      </c>
    </row>
    <row r="19" spans="2:6">
      <c r="B19" t="s">
        <v>488</v>
      </c>
    </row>
    <row r="22" spans="2:6" ht="16.149999999999999" thickBot="1">
      <c r="C22" t="s">
        <v>489</v>
      </c>
      <c r="D22" t="s">
        <v>490</v>
      </c>
      <c r="E22" t="s">
        <v>491</v>
      </c>
      <c r="F22" t="s">
        <v>492</v>
      </c>
    </row>
    <row r="23" spans="2:6" ht="62.25" thickTop="1" thickBot="1">
      <c r="C23" s="234" t="s">
        <v>266</v>
      </c>
      <c r="D23" s="235" t="s">
        <v>493</v>
      </c>
      <c r="E23" t="s">
        <v>494</v>
      </c>
      <c r="F23" t="s">
        <v>495</v>
      </c>
    </row>
    <row r="24" spans="2:6" ht="77.650000000000006" thickTop="1" thickBot="1">
      <c r="C24" s="236" t="s">
        <v>267</v>
      </c>
      <c r="D24" s="235" t="s">
        <v>496</v>
      </c>
      <c r="E24" t="s">
        <v>497</v>
      </c>
      <c r="F24" t="s">
        <v>498</v>
      </c>
    </row>
    <row r="25" spans="2:6" ht="77.650000000000006" thickTop="1" thickBot="1">
      <c r="C25" s="237" t="s">
        <v>268</v>
      </c>
      <c r="D25" s="235" t="s">
        <v>499</v>
      </c>
      <c r="E25" t="s">
        <v>500</v>
      </c>
      <c r="F25" t="s">
        <v>501</v>
      </c>
    </row>
    <row r="26" spans="2:6" ht="77.650000000000006" thickTop="1" thickBot="1">
      <c r="C26" s="238" t="s">
        <v>269</v>
      </c>
      <c r="D26" s="235" t="s">
        <v>502</v>
      </c>
      <c r="E26" t="s">
        <v>503</v>
      </c>
      <c r="F26" t="s">
        <v>504</v>
      </c>
    </row>
    <row r="27" spans="2:6" ht="16.149999999999999" thickTop="1"/>
  </sheetData>
  <pageMargins left="0.7" right="0.7" top="0.75" bottom="0.75" header="0.3" footer="0.3"/>
  <customProperties>
    <customPr name="layoutContexts"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517839c-5273-4994-b450-744d4789b94a" xsi:nil="true"/>
    <lcf76f155ced4ddcb4097134ff3c332f xmlns="1dcf0a39-3f8a-4cec-a6dd-00a61b587fe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50E647-7F3B-4388-A844-1E5D3314047F}"/>
</file>

<file path=customXml/itemProps2.xml><?xml version="1.0" encoding="utf-8"?>
<ds:datastoreItem xmlns:ds="http://schemas.openxmlformats.org/officeDocument/2006/customXml" ds:itemID="{811E4D42-0861-433E-B260-4156D3B18125}"/>
</file>

<file path=customXml/itemProps3.xml><?xml version="1.0" encoding="utf-8"?>
<ds:datastoreItem xmlns:ds="http://schemas.openxmlformats.org/officeDocument/2006/customXml" ds:itemID="{63D2C256-59D2-4D8D-B7C7-33E77C5542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
  <cp:revision/>
  <dcterms:created xsi:type="dcterms:W3CDTF">2023-06-02T12:52:02Z</dcterms:created>
  <dcterms:modified xsi:type="dcterms:W3CDTF">2026-09-18T17:03:43Z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MediaServiceImageTags">
    <vt:lpwstr/>
  </property>
</Properties>
</file>