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HP\OneDrive\Bureau\BURTEK CONTRACTOR\PROJET UNICEF\GARDERIE\D.T\Revu 01. ETUDE DU PROJET DE CONSTRUCTION DE DEUX GARDERIES A GUEDIKPO ET GUINGRENI\"/>
    </mc:Choice>
  </mc:AlternateContent>
  <xr:revisionPtr revIDLastSave="0" documentId="13_ncr:1_{4292FF72-824D-4589-9013-339EBA963AB8}" xr6:coauthVersionLast="47" xr6:coauthVersionMax="47" xr10:uidLastSave="{00000000-0000-0000-0000-000000000000}"/>
  <bookViews>
    <workbookView xWindow="-110" yWindow="-110" windowWidth="19420" windowHeight="10300" tabRatio="800" activeTab="2" xr2:uid="{00000000-000D-0000-FFFF-FFFF00000000}"/>
  </bookViews>
  <sheets>
    <sheet name="RECAPITULATIF 01" sheetId="66" r:id="rId1"/>
    <sheet name="Descriptif" sheetId="69" r:id="rId2"/>
    <sheet name="Prix Unitaire " sheetId="68" r:id="rId3"/>
    <sheet name="Guingreni" sheetId="55" r:id="rId4"/>
  </sheets>
  <definedNames>
    <definedName name="_xlnm.Print_Titles" localSheetId="3">Guingreni!$1:$10</definedName>
    <definedName name="_xlnm.Print_Area" localSheetId="1">Descriptif!$A$1:$B$142</definedName>
    <definedName name="_xlnm.Print_Area" localSheetId="3">Guingreni!$A$1:$F$154</definedName>
    <definedName name="_xlnm.Print_Area" localSheetId="0">'RECAPITULATIF 01'!$B$1:$L$10</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9" i="55" l="1"/>
  <c r="D23" i="55"/>
  <c r="D26" i="55"/>
  <c r="D29" i="55"/>
  <c r="D35" i="55"/>
  <c r="D37" i="55"/>
  <c r="D136" i="55"/>
  <c r="D137" i="55"/>
  <c r="E152" i="55"/>
  <c r="E149" i="55"/>
  <c r="E148" i="55"/>
  <c r="E145" i="55"/>
  <c r="E143" i="55"/>
  <c r="E142" i="55"/>
  <c r="E135" i="55"/>
  <c r="E136" i="55"/>
  <c r="E137" i="55"/>
  <c r="E138" i="55"/>
  <c r="E134" i="55"/>
  <c r="E133" i="55"/>
  <c r="E129" i="55"/>
  <c r="E130" i="55"/>
  <c r="E131" i="55"/>
  <c r="E128" i="55"/>
  <c r="E124" i="55"/>
  <c r="E120" i="55"/>
  <c r="E121" i="55"/>
  <c r="E122" i="55"/>
  <c r="E119" i="55"/>
  <c r="E114" i="55"/>
  <c r="E115" i="55"/>
  <c r="E113" i="55"/>
  <c r="E107" i="55"/>
  <c r="E108" i="55"/>
  <c r="E109" i="55"/>
  <c r="E110" i="55"/>
  <c r="E106" i="55"/>
  <c r="E102" i="55"/>
  <c r="E103" i="55"/>
  <c r="E101" i="55"/>
  <c r="E97" i="55"/>
  <c r="F97" i="55" s="1"/>
  <c r="E98" i="55"/>
  <c r="E99" i="55"/>
  <c r="E96" i="55"/>
  <c r="E87" i="55"/>
  <c r="E88" i="55"/>
  <c r="E89" i="55"/>
  <c r="E90" i="55"/>
  <c r="E91" i="55"/>
  <c r="E92" i="55"/>
  <c r="E93" i="55"/>
  <c r="E94" i="55"/>
  <c r="E86" i="55"/>
  <c r="E83" i="55"/>
  <c r="E84" i="55"/>
  <c r="E82" i="55"/>
  <c r="E79" i="55"/>
  <c r="E80" i="55"/>
  <c r="E78" i="55"/>
  <c r="E61" i="55"/>
  <c r="E62" i="55"/>
  <c r="E63" i="55"/>
  <c r="E64" i="55"/>
  <c r="E65" i="55"/>
  <c r="E66" i="55"/>
  <c r="E67" i="55"/>
  <c r="E68" i="55"/>
  <c r="E69" i="55"/>
  <c r="E70" i="55"/>
  <c r="E71" i="55"/>
  <c r="E72" i="55"/>
  <c r="E73" i="55"/>
  <c r="E74" i="55"/>
  <c r="E60" i="55"/>
  <c r="E33" i="55"/>
  <c r="E59" i="55"/>
  <c r="E48" i="55"/>
  <c r="E49" i="55"/>
  <c r="E50" i="55"/>
  <c r="E51" i="55"/>
  <c r="E52" i="55"/>
  <c r="E53" i="55"/>
  <c r="E54" i="55"/>
  <c r="E55" i="55"/>
  <c r="E56" i="55"/>
  <c r="E47" i="55"/>
  <c r="E46" i="55"/>
  <c r="E45" i="55"/>
  <c r="E43" i="55"/>
  <c r="E42" i="55"/>
  <c r="E41" i="55"/>
  <c r="E40" i="55"/>
  <c r="E39" i="55"/>
  <c r="E38" i="55"/>
  <c r="E37" i="55"/>
  <c r="E36" i="55"/>
  <c r="E35" i="55"/>
  <c r="E34" i="55"/>
  <c r="E32" i="55"/>
  <c r="E31" i="55"/>
  <c r="E30" i="55"/>
  <c r="E29" i="55"/>
  <c r="E28" i="55"/>
  <c r="E27" i="55"/>
  <c r="E26" i="55"/>
  <c r="E25" i="55"/>
  <c r="E24" i="55"/>
  <c r="E23" i="55"/>
  <c r="E22" i="55"/>
  <c r="E21" i="55"/>
  <c r="E20" i="55"/>
  <c r="E19" i="55"/>
  <c r="E18" i="55"/>
  <c r="E14" i="55"/>
  <c r="E13" i="55"/>
  <c r="F154" i="68" l="1"/>
  <c r="F152" i="55" l="1"/>
  <c r="F153" i="55" s="1"/>
  <c r="F137" i="55"/>
  <c r="F136" i="55"/>
  <c r="F129" i="55"/>
  <c r="F130" i="55"/>
  <c r="D113" i="55"/>
  <c r="F87" i="55"/>
  <c r="F88" i="55"/>
  <c r="F89" i="55"/>
  <c r="F90" i="55"/>
  <c r="F91" i="55"/>
  <c r="F92" i="55"/>
  <c r="F93" i="55"/>
  <c r="F94" i="55"/>
  <c r="F96" i="55"/>
  <c r="F98" i="55"/>
  <c r="F99" i="55"/>
  <c r="F101" i="55"/>
  <c r="F102" i="55"/>
  <c r="F103" i="55"/>
  <c r="F86" i="55"/>
  <c r="F83" i="55"/>
  <c r="F84" i="55"/>
  <c r="F82" i="55"/>
  <c r="F79" i="55"/>
  <c r="F80" i="55"/>
  <c r="F78" i="55"/>
  <c r="F64" i="55"/>
  <c r="F66" i="55"/>
  <c r="F45" i="55"/>
  <c r="F13" i="55"/>
  <c r="F149" i="55"/>
  <c r="D55" i="55"/>
  <c r="F138" i="55"/>
  <c r="F37" i="55"/>
  <c r="F35" i="55"/>
  <c r="F29" i="55"/>
  <c r="F19" i="55"/>
  <c r="D143" i="55"/>
  <c r="D142" i="55"/>
  <c r="F131" i="55"/>
  <c r="F124" i="55"/>
  <c r="F121" i="55"/>
  <c r="D122" i="55"/>
  <c r="F122" i="55" s="1"/>
  <c r="D120" i="55"/>
  <c r="F120" i="55" s="1"/>
  <c r="D119" i="55"/>
  <c r="F119" i="55" s="1"/>
  <c r="D110" i="55"/>
  <c r="F110" i="55" s="1"/>
  <c r="D108" i="55"/>
  <c r="F107" i="55"/>
  <c r="F72" i="55"/>
  <c r="F70" i="55"/>
  <c r="F68" i="55"/>
  <c r="D65" i="55"/>
  <c r="F65" i="55" s="1"/>
  <c r="D47" i="55"/>
  <c r="F47" i="55" s="1"/>
  <c r="D56" i="55"/>
  <c r="D54" i="55"/>
  <c r="D53" i="55"/>
  <c r="D52" i="55"/>
  <c r="D51" i="55"/>
  <c r="F51" i="55" s="1"/>
  <c r="D50" i="55"/>
  <c r="F50" i="55" s="1"/>
  <c r="D49" i="55"/>
  <c r="F49" i="55" s="1"/>
  <c r="D48" i="55"/>
  <c r="F48" i="55" s="1"/>
  <c r="D46" i="55"/>
  <c r="D43" i="55"/>
  <c r="D42" i="55"/>
  <c r="D39" i="55"/>
  <c r="D30" i="55"/>
  <c r="F30" i="55" s="1"/>
  <c r="D31" i="55"/>
  <c r="F31" i="55" s="1"/>
  <c r="D32" i="55"/>
  <c r="D33" i="55"/>
  <c r="F33" i="55" s="1"/>
  <c r="D34" i="55"/>
  <c r="D40" i="55"/>
  <c r="D36" i="55"/>
  <c r="D28" i="55"/>
  <c r="D27" i="55"/>
  <c r="D25" i="55"/>
  <c r="F26" i="55"/>
  <c r="D24" i="55"/>
  <c r="D22" i="55"/>
  <c r="F22" i="55" s="1"/>
  <c r="D20" i="55"/>
  <c r="D18" i="55"/>
  <c r="F104" i="55" l="1"/>
  <c r="F125" i="55"/>
  <c r="F55" i="55"/>
  <c r="F54" i="55"/>
  <c r="F43" i="55"/>
  <c r="F53" i="55"/>
  <c r="F52" i="55"/>
  <c r="F46" i="55"/>
  <c r="F27" i="55"/>
  <c r="F148" i="55" l="1"/>
  <c r="F150" i="55" s="1"/>
  <c r="F145" i="55"/>
  <c r="F144" i="55"/>
  <c r="F143" i="55"/>
  <c r="F142" i="55"/>
  <c r="F135" i="55"/>
  <c r="F134" i="55"/>
  <c r="F133" i="55"/>
  <c r="F128" i="55"/>
  <c r="F115" i="55"/>
  <c r="F114" i="55"/>
  <c r="F113" i="55"/>
  <c r="F109" i="55"/>
  <c r="F108" i="55"/>
  <c r="F106" i="55"/>
  <c r="F111" i="55" s="1"/>
  <c r="F74" i="55"/>
  <c r="F73" i="55"/>
  <c r="F71" i="55"/>
  <c r="F69" i="55"/>
  <c r="F67" i="55"/>
  <c r="F63" i="55"/>
  <c r="F62" i="55"/>
  <c r="F61" i="55"/>
  <c r="F60" i="55"/>
  <c r="F59" i="55"/>
  <c r="F56" i="55"/>
  <c r="F42" i="55"/>
  <c r="F41" i="55"/>
  <c r="F40" i="55"/>
  <c r="F36" i="55"/>
  <c r="F34" i="55"/>
  <c r="F32" i="55"/>
  <c r="F28" i="55"/>
  <c r="F25" i="55"/>
  <c r="F24" i="55"/>
  <c r="F23" i="55"/>
  <c r="F20" i="55"/>
  <c r="F18" i="55"/>
  <c r="F14" i="55"/>
  <c r="F15" i="55" s="1"/>
  <c r="F116" i="55" l="1"/>
  <c r="F146" i="55"/>
  <c r="F75" i="55"/>
  <c r="F38" i="55"/>
  <c r="F139" i="55"/>
  <c r="F39" i="55"/>
  <c r="F57" i="55" l="1"/>
  <c r="F154" i="55" l="1"/>
  <c r="L8" i="66" s="1"/>
  <c r="H9" i="66" s="1"/>
</calcChain>
</file>

<file path=xl/sharedStrings.xml><?xml version="1.0" encoding="utf-8"?>
<sst xmlns="http://schemas.openxmlformats.org/spreadsheetml/2006/main" count="1080" uniqueCount="327">
  <si>
    <t>MONTANT</t>
  </si>
  <si>
    <t>U</t>
  </si>
  <si>
    <t xml:space="preserve">GENERALITES </t>
  </si>
  <si>
    <t>Ens</t>
  </si>
  <si>
    <t>m²</t>
  </si>
  <si>
    <t>Total Généralités</t>
  </si>
  <si>
    <t>m3</t>
  </si>
  <si>
    <t>Total Gros-œuvre</t>
  </si>
  <si>
    <t>ELECTRICITE</t>
  </si>
  <si>
    <t>Alimentation principale en cable HG 1000 2 x 10 mm²</t>
  </si>
  <si>
    <t>Filérie des luminaires en cable VGV 3 x 1,5 sur les points lumineux y compris boites de derivations</t>
  </si>
  <si>
    <t>Filérie des Prises en cable VGV 3 x 2,5 y compris boite de derivation</t>
  </si>
  <si>
    <t>F/P tableau de distribution</t>
  </si>
  <si>
    <t>Attestation de conformité SECUREL</t>
  </si>
  <si>
    <t>FF</t>
  </si>
  <si>
    <t>Total Electricité</t>
  </si>
  <si>
    <t>CHARPENTE BOIS ET PLAFONNAGE</t>
  </si>
  <si>
    <t>m2</t>
  </si>
  <si>
    <t>Total Charpente bois et Plafonnage</t>
  </si>
  <si>
    <t>COUVERTURE</t>
  </si>
  <si>
    <t>F/P de Faitière en aluzinc  35/100  y/c toutes sujétions de pose</t>
  </si>
  <si>
    <t>ml</t>
  </si>
  <si>
    <t>Total Couverture</t>
  </si>
  <si>
    <t>MENUISERIE BOIS ET METALLIQUE</t>
  </si>
  <si>
    <t>Menuiserie bois</t>
  </si>
  <si>
    <t>Menuiserie métallique</t>
  </si>
  <si>
    <t>Total Menuiserie Bois et métallique</t>
  </si>
  <si>
    <t>CALLIGRAPHIE ET PEINTURE</t>
  </si>
  <si>
    <t>Pose de calligraphie pour visibilité et logo UNICEF sur plexiglass à fixer sur une façade de mur</t>
  </si>
  <si>
    <t>Fourniture et mise en terre de plan d'arbres sélectionnés sur avis du maitre d'œuvre et maitre d'ouvrage de type " Melina" ou '' Acacia Manjum'' ou similaire y compris toutes sujections de protection</t>
  </si>
  <si>
    <t>N°</t>
  </si>
  <si>
    <t>Désignation des travaux</t>
  </si>
  <si>
    <t>Unité</t>
  </si>
  <si>
    <t>Quantité</t>
  </si>
  <si>
    <t>PROJET UNICEF</t>
  </si>
  <si>
    <t>Ville:</t>
  </si>
  <si>
    <r>
      <t>m</t>
    </r>
    <r>
      <rPr>
        <vertAlign val="superscript"/>
        <sz val="10"/>
        <color theme="1"/>
        <rFont val="Calibri"/>
        <family val="2"/>
        <scheme val="minor"/>
      </rPr>
      <t>3</t>
    </r>
  </si>
  <si>
    <r>
      <t>m</t>
    </r>
    <r>
      <rPr>
        <vertAlign val="superscript"/>
        <sz val="10"/>
        <color theme="1"/>
        <rFont val="Calibri"/>
        <family val="2"/>
        <scheme val="minor"/>
      </rPr>
      <t>2</t>
    </r>
  </si>
  <si>
    <t>Lit de sable sous dallage épaisseur 5 cm</t>
  </si>
  <si>
    <t>Agglos 15 creux pour mur pignon</t>
  </si>
  <si>
    <t>Calligraphie école maternelle en peinture sur les murs</t>
  </si>
  <si>
    <t>TOTAL (HD/HT) TROIS (03) SDC + 01 BUREAU ET MAGASIN EN MACONNERIE</t>
  </si>
  <si>
    <t>Montant HT</t>
  </si>
  <si>
    <t>BOUNDILAI</t>
  </si>
  <si>
    <t>Centre de Service Civique</t>
  </si>
  <si>
    <r>
      <t>Centre de Service Civique :</t>
    </r>
    <r>
      <rPr>
        <sz val="10"/>
        <color theme="1"/>
        <rFont val="Century"/>
        <family val="1"/>
      </rPr>
      <t xml:space="preserve"> Guingreni</t>
    </r>
  </si>
  <si>
    <t>P.U</t>
  </si>
  <si>
    <t xml:space="preserve">LOT </t>
  </si>
  <si>
    <t xml:space="preserve">Région </t>
  </si>
  <si>
    <t xml:space="preserve">LOT 1 </t>
  </si>
  <si>
    <t xml:space="preserve">OSCN </t>
  </si>
  <si>
    <t>BOUNDIALI</t>
  </si>
  <si>
    <t>Guingreni</t>
  </si>
  <si>
    <t>BAGOUE</t>
  </si>
  <si>
    <t xml:space="preserve">DEPARTEMENT </t>
  </si>
  <si>
    <t>CONSTRUCTIONS D'UNE GARDERIE DANS LE CENTRE DE SERVICE CIVIQUE DE GUINGRENI</t>
  </si>
  <si>
    <t>SALLE D'ACTIVITE</t>
  </si>
  <si>
    <t xml:space="preserve">SALLE DE REPOS </t>
  </si>
  <si>
    <t xml:space="preserve">SANITAIRE </t>
  </si>
  <si>
    <t xml:space="preserve">Fille </t>
  </si>
  <si>
    <t>Garçon</t>
  </si>
  <si>
    <t xml:space="preserve">Monitrice </t>
  </si>
  <si>
    <t>TOTAL (HD/HT)  PROJET DE CONSTRUCTION CONSTRUCTIONS D'UNE GARDERIE DANS LE CENTRE DE SERVICE CIVIQUE DE GUINGRENI</t>
  </si>
  <si>
    <t>INSTALLATION DU CHANTIER</t>
  </si>
  <si>
    <r>
      <t xml:space="preserve">INFRASTRUCTURE ( </t>
    </r>
    <r>
      <rPr>
        <b/>
        <sz val="10"/>
        <color rgb="FFFF0000"/>
        <rFont val="Calibri"/>
        <family val="2"/>
        <scheme val="minor"/>
      </rPr>
      <t>UTILISATION DE LA</t>
    </r>
    <r>
      <rPr>
        <b/>
        <sz val="10"/>
        <rFont val="Calibri"/>
        <family val="2"/>
        <scheme val="minor"/>
      </rPr>
      <t xml:space="preserve"> </t>
    </r>
    <r>
      <rPr>
        <b/>
        <sz val="10"/>
        <color rgb="FFFF0000"/>
        <rFont val="Calibri"/>
        <family val="2"/>
        <scheme val="minor"/>
      </rPr>
      <t>BETONNIERE + VIBREUR</t>
    </r>
    <r>
      <rPr>
        <b/>
        <sz val="10"/>
        <rFont val="Calibri"/>
        <family val="2"/>
        <scheme val="minor"/>
      </rPr>
      <t>)</t>
    </r>
  </si>
  <si>
    <r>
      <t xml:space="preserve">SUPERSTRUCTURE ( </t>
    </r>
    <r>
      <rPr>
        <b/>
        <sz val="10"/>
        <color rgb="FFFF0000"/>
        <rFont val="Calibri"/>
        <family val="2"/>
        <scheme val="minor"/>
      </rPr>
      <t>UTILISATION DE LA</t>
    </r>
    <r>
      <rPr>
        <b/>
        <sz val="10"/>
        <rFont val="Calibri"/>
        <family val="2"/>
        <scheme val="minor"/>
      </rPr>
      <t xml:space="preserve"> </t>
    </r>
    <r>
      <rPr>
        <b/>
        <sz val="10"/>
        <color rgb="FFFF0000"/>
        <rFont val="Calibri"/>
        <family val="2"/>
        <scheme val="minor"/>
      </rPr>
      <t>BETONNIERE + VIBREUR</t>
    </r>
    <r>
      <rPr>
        <b/>
        <sz val="10"/>
        <rFont val="Calibri"/>
        <family val="2"/>
        <scheme val="minor"/>
      </rPr>
      <t>)</t>
    </r>
  </si>
  <si>
    <t xml:space="preserve">Enduit au mortier de ciment dosé à 400kg/m3 </t>
  </si>
  <si>
    <t>Peinture à eau à réaliser sur les murs intérieurs  y/c toutes sujetions de lissage des murs</t>
  </si>
  <si>
    <t>Peinture à eau à réaliser sur les murs extérieurs   y/c toutes sujetions de lissage des murs</t>
  </si>
  <si>
    <t>Total Calligraphie et peinture</t>
  </si>
  <si>
    <t>u</t>
  </si>
  <si>
    <r>
      <t>Mise à la terre en cable nu (</t>
    </r>
    <r>
      <rPr>
        <b/>
        <sz val="10"/>
        <color rgb="FFC00000"/>
        <rFont val="Calibri"/>
        <family val="2"/>
        <scheme val="minor"/>
      </rPr>
      <t xml:space="preserve">cuivre nu de 29mm² </t>
    </r>
    <r>
      <rPr>
        <sz val="10"/>
        <rFont val="Calibri"/>
        <family val="2"/>
        <scheme val="minor"/>
      </rPr>
      <t xml:space="preserve">) par ceinturage en fond de fouille </t>
    </r>
  </si>
  <si>
    <t>REVETEMENT SCELLES</t>
  </si>
  <si>
    <t>Revetement mural en carreaux de faience</t>
  </si>
  <si>
    <t>Total Revêtement scellés</t>
  </si>
  <si>
    <t>ens</t>
  </si>
  <si>
    <t>Evacuation EU-EV</t>
  </si>
  <si>
    <t xml:space="preserve"> ml </t>
  </si>
  <si>
    <t>Divers accessoires de raccordement…..</t>
  </si>
  <si>
    <t xml:space="preserve"> Ens </t>
  </si>
  <si>
    <t>Robineterie</t>
  </si>
  <si>
    <t xml:space="preserve"> u </t>
  </si>
  <si>
    <t>F/P de vanne d'arrêt d'isolation des salles d'eaux 15/21 y/c accessoire</t>
  </si>
  <si>
    <t>F/P de nourice sanitaire y/c accessoire</t>
  </si>
  <si>
    <t>Équipements sanitaires</t>
  </si>
  <si>
    <t xml:space="preserve"> PLOMBERIE SANITAIRE</t>
  </si>
  <si>
    <t>Alimentation en Eau  potable</t>
  </si>
  <si>
    <t xml:space="preserve">F/P de robinet pour lavabo de qualité supérieure </t>
  </si>
  <si>
    <t>Glace de lavabo de qualité supérieure</t>
  </si>
  <si>
    <t>Porte-savon chromé de qualité supérieure</t>
  </si>
  <si>
    <t>Porte-serviette 2 branches de qualité supérieure</t>
  </si>
  <si>
    <t>Total Plombérie sanitaire</t>
  </si>
  <si>
    <t>Béton de propreté pour semelles isolées : 
Béton de proprété de 5 cm d'épaisseur dosé à 150kg/m3</t>
  </si>
  <si>
    <t>Béton armé pour chainage bas de 15 X 20 sur murs périphériques :  
Béton armé dosé à 350 kg/m3 pour chainage bas au niveau de la terrasse section après décoffrage : 15 x 20. Cadre des armatures:  12 x 15.</t>
  </si>
  <si>
    <t>Film polyane sous dalle :  
Film en plastique noir doublée</t>
  </si>
  <si>
    <t xml:space="preserve">Forme dallage de 10 cm y compris chape incorporée : 
Béton armé dosé à 350 pour forme dallage de 10 cm d'épaisseur, armée de fer de 6 en maille 15 x 15. La forme dallage aura une chape incorporée et bouchardée après traitement phytosanitaire avec stop termites EC et joint </t>
  </si>
  <si>
    <t>Béton Armé  pour pérron et rampe d'accès dosé à 350 kg/m3 : 
Béton armé à  350 pour rampe d'acces et les escaliers sur les couches de remblai compactées.</t>
  </si>
  <si>
    <t xml:space="preserve">GROS OEUVRES </t>
  </si>
  <si>
    <r>
      <rPr>
        <b/>
        <sz val="10"/>
        <color rgb="FFC00000"/>
        <rFont val="Calibri"/>
        <family val="2"/>
        <scheme val="minor"/>
      </rPr>
      <t>Test d'écrasement du béton à 28 jours d'âge</t>
    </r>
    <r>
      <rPr>
        <sz val="10"/>
        <rFont val="Calibri"/>
        <family val="2"/>
        <scheme val="minor"/>
      </rPr>
      <t xml:space="preserve"> sur béton de poteau, raidisseur chaînage bas, dallage y/c toutes sujétions</t>
    </r>
  </si>
  <si>
    <r>
      <rPr>
        <b/>
        <sz val="10"/>
        <color rgb="FFC00000"/>
        <rFont val="Calibri"/>
        <family val="2"/>
        <scheme val="minor"/>
      </rPr>
      <t>Test d'écrasement du béton à 28 jours d'âge</t>
    </r>
    <r>
      <rPr>
        <sz val="10"/>
        <rFont val="Calibri"/>
        <family val="2"/>
        <scheme val="minor"/>
      </rPr>
      <t xml:space="preserve"> sur béton de poteau, raidisseur chaînage haut, poutre y/c toutes sujétions</t>
    </r>
  </si>
  <si>
    <t>Niche CIE/SODECI y/c le portillons métallique</t>
  </si>
  <si>
    <t>DIVERS</t>
  </si>
  <si>
    <t>Total Divers</t>
  </si>
  <si>
    <t>Revêtement sol</t>
  </si>
  <si>
    <r>
      <rPr>
        <b/>
        <sz val="10"/>
        <rFont val="Calibri"/>
        <family val="2"/>
        <scheme val="minor"/>
      </rPr>
      <t xml:space="preserve">Préparation, décapage, nivellement et implantation: </t>
    </r>
    <r>
      <rPr>
        <sz val="10"/>
        <rFont val="Calibri"/>
        <family val="2"/>
        <scheme val="minor"/>
      </rPr>
      <t xml:space="preserve">      
Débroussallage, abattage des arbres, décapage, nivellement de la nouvelle emprise et sur 2 m tout au tour du bâtimentet et implantation, y compris toutes sujétions. 
Les questions environnementales pourront être prises en comptes.</t>
    </r>
  </si>
  <si>
    <t xml:space="preserve">Fouille en rigole 
Fouilles en rigoles pour semelles filantes de fondation (0,50 de large et de 0,95 de profondeur minimale du côté le plus bas du terrain) sous tous les murs.  (localisation : bâtiment principal)                                                      </t>
  </si>
  <si>
    <t>Fouille pour semelles isolées  0,90  de chaque côté et de 0,95  de  de profondeur minimale du côté le plus bas du terrain.</t>
  </si>
  <si>
    <t xml:space="preserve">Béton de propreté pour murs  : 
Béton de proprété de 5 cm d'épaisseur dosé à 150kg/m3  (localisation : bâtiment principal)    </t>
  </si>
  <si>
    <r>
      <rPr>
        <sz val="10"/>
        <color rgb="FF000000"/>
        <rFont val="Calibri"/>
        <family val="2"/>
      </rPr>
      <t xml:space="preserve">Béton armé pour semelles filantes, h = 20 x I = 50 :   </t>
    </r>
    <r>
      <rPr>
        <sz val="10"/>
        <color indexed="8"/>
        <rFont val="Calibri"/>
        <family val="2"/>
      </rPr>
      <t xml:space="preserve">                                                                          
</t>
    </r>
    <r>
      <rPr>
        <sz val="10"/>
        <color rgb="FF000000"/>
        <rFont val="Calibri"/>
        <family val="2"/>
      </rPr>
      <t>Béton armé dosé à 350 kg/m3 pour semelles filantes de 50 cm de large et 20 cm d'épaisseur sous mur. Armature en 3 filantes de 8 et des épingles en 8 espacées de 20 cm.</t>
    </r>
    <r>
      <rPr>
        <sz val="10"/>
        <color indexed="8"/>
        <rFont val="Calibri"/>
        <family val="2"/>
      </rPr>
      <t xml:space="preserve"> (localisation : bâtiment principal)    </t>
    </r>
  </si>
  <si>
    <t xml:space="preserve">Béton de propreté pour murs  : 
Béton de proprété de 5 cm d'épaisseur dosé à 150kg/m3 (localisation : clôture)    </t>
  </si>
  <si>
    <r>
      <rPr>
        <sz val="10"/>
        <color rgb="FF000000"/>
        <rFont val="Calibri"/>
        <family val="2"/>
      </rPr>
      <t xml:space="preserve">Béton armé pour semelles isolées , h =25 x I = 90 x L=90 :   </t>
    </r>
    <r>
      <rPr>
        <sz val="10"/>
        <color indexed="8"/>
        <rFont val="Calibri"/>
        <family val="2"/>
      </rPr>
      <t xml:space="preserve">                                                                          
</t>
    </r>
    <r>
      <rPr>
        <sz val="10"/>
        <color rgb="FF000000"/>
        <rFont val="Calibri"/>
        <family val="2"/>
      </rPr>
      <t>Béton armé dosé à 350 kg/m3 pour semelles isolées de 90 cm de large et 25 cm d'épaisseur sous Poteaux isolés.</t>
    </r>
  </si>
  <si>
    <t>Agglos pleins pour murs de 15 x 20 x 40 cm :  
Mur de soubassement en agglos pleins de 15 x 20 x 40 dosé à 350 y compris toutes sujétions de pose. Il est prévu également des  escaliers ( 3 de largeur 1,8) et une rampe d'accès pour une pente de 6%  (localisation :bâtiment)</t>
  </si>
  <si>
    <r>
      <rPr>
        <sz val="10"/>
        <color rgb="FF000000"/>
        <rFont val="Calibri"/>
        <family val="2"/>
        <scheme val="minor"/>
      </rPr>
      <t>Remblai des fouilles</t>
    </r>
    <r>
      <rPr>
        <sz val="10"/>
        <color indexed="8"/>
        <rFont val="Calibri"/>
        <family val="2"/>
        <scheme val="minor"/>
      </rPr>
      <t xml:space="preserve"> avec terre issue des déblais y compris toutes sujections de mise œuvre (Localisation : bâtiment)</t>
    </r>
  </si>
  <si>
    <t>Remblai en apport de terre et compactage par couches de 20 cm  (Localisation : bâtiment)</t>
  </si>
  <si>
    <t xml:space="preserve">Béton armé pour raidisseurs R2 de 15x20x110 dosé à 350kg/m3 </t>
  </si>
  <si>
    <t xml:space="preserve">Béton armé pour raidisseurs R3 de 15x25x110 dosé à 350kg/m3 </t>
  </si>
  <si>
    <t xml:space="preserve">Béton armé pour Poteaux en fondation P2 de 15x45x110 dosé à 350kg/m3 </t>
  </si>
  <si>
    <t xml:space="preserve">Béton armé pour Poteaux en fondation P1 de 15x50x110 dosé à 350kg/m3 </t>
  </si>
  <si>
    <t>Béton armé pour  poteaux en élevation P2 de 15x45x 3,10 dosé à 350kg/m3 (localisation :bâtiment principal)</t>
  </si>
  <si>
    <t>Béton armé pour  poteaux en élevation P1  de 15x50x 3,1 dosé à 350kg/m3  (localisation : bâtiment principal)</t>
  </si>
  <si>
    <t>Béton armé pour raidisseurs en élevation R1  de 15x15x 3,1 dosé à 350kg/m3 (localisation : bâtiment principal)</t>
  </si>
  <si>
    <t>Béton armé pour  raidisseurs en élevation  R2 de 15x20x 3,1 dosé à 350kg/m3 (localisation :bâtiment principal)</t>
  </si>
  <si>
    <t>Béton armé pour  raidisseurs en élevation  R3 de 15x20x 3,1 dosé à 350kg/m3 (localisation :bâtiment principal)</t>
  </si>
  <si>
    <t>Agglos creux pour murs de 15 x 20 x 40 cm :  
Mur en élévation en agglos creux de 15 x 20 x 40  y compris toutes sujétions de pose. (localisation : bâtiment  )</t>
  </si>
  <si>
    <t xml:space="preserve">Béton armé pour poutre (15 x 60 ) au dessus des poteaux de terrasse </t>
  </si>
  <si>
    <t>Béton armé pour chainage haut ( 15 x 20 ) au dessus des murs</t>
  </si>
  <si>
    <t xml:space="preserve">F/P de lampe murale LED   de premier choix sur les poteaux de la façade principale et de la façade arrière (voir le plan en vue 3D) </t>
  </si>
  <si>
    <t>F/P prises de courant étanche de premier choix</t>
  </si>
  <si>
    <t>F/P prises de courant normale de premier choix</t>
  </si>
  <si>
    <t>F/P interrupteurs simple allumage de premier choix</t>
  </si>
  <si>
    <t>F/P interrupteurs double allumage de premier choix</t>
  </si>
  <si>
    <t>F/P interrupteurs simple allumage étanche de premier choix</t>
  </si>
  <si>
    <t>F/P de lampe plafonier Hublot étanche LED  rond de premier choix  (localisation : salle d'eau )</t>
  </si>
  <si>
    <t>F/P de reglettes LED avec ampoules  de premier choix   (localisation : voir plan d'électricité)</t>
  </si>
  <si>
    <t>F/P interrupteurs va et vient de premier choix</t>
  </si>
  <si>
    <t>F/P de tube en tuyaux PVC 75 pour évacuation EU</t>
  </si>
  <si>
    <t>F/P de tube en tuyaux PVC 110 pour évacuation EV</t>
  </si>
  <si>
    <t>F/P de tube en tuyaux PVC 125 pour évacuation EU-EV</t>
  </si>
  <si>
    <t>F/P Pex Ø 16x2.3 pression PN 16 pour salle d'eau</t>
  </si>
  <si>
    <t>F/P Pex Ø 20x2.3 pression PN 16 pour salle d'eau</t>
  </si>
  <si>
    <t>Fourniture et pose de colonne de douche de premier choix y/c  toutes sujétions de pose</t>
  </si>
  <si>
    <t>Fourniture et pose de WC anglaise complet de premier choix y/c robineterie et toutes sujétions de pose</t>
  </si>
  <si>
    <t>Fourniture et pose de lavabo de premier choix y/c sujétions de pose</t>
  </si>
  <si>
    <t>Dérouleur  de papier WC en chromé de qualité supérieure</t>
  </si>
  <si>
    <t>Regard (R) Fosse septique (FS) et Puits perdu (PP)</t>
  </si>
  <si>
    <t xml:space="preserve"> Regard de dimension R 60x60 </t>
  </si>
  <si>
    <t>Fosse septique de dimension 2,5 x 3,50 prof :2,00 Ferraillée en HA10</t>
  </si>
  <si>
    <t>Puits perdu  de diamètre 2,00  prof :2,00 Ferraillé en HA10</t>
  </si>
  <si>
    <t xml:space="preserve">Charpente bois assemblée (ferme) de type IROKO, FRAKE, FRAMIRE ou similaire pour bâtiment principal </t>
  </si>
  <si>
    <t xml:space="preserve">Charpente bois assemblée (ferme) de type IROKO, FRAKE, FRAMIRE ou similaire pour terrasse avant et terrasse arrière </t>
  </si>
  <si>
    <t>Charpente bois non assemblé (pannes 6/15) de type IROKO, FRAKE, FRAMIRE ou similaire</t>
  </si>
  <si>
    <t>Fourniture et pose plafond en contreplaqué d'épaisseur de 10 mm y compris toutes sujétions.</t>
  </si>
  <si>
    <t>Fourniture et Pose de Couverture en tôle aluzinc 30/100 ième y compris toutes sujétions de pose</t>
  </si>
  <si>
    <t>Fourniture et pose plafond en lambris pvc à l'extérieur, tout autour du bâtiment y compris toutes sujétions.</t>
  </si>
  <si>
    <t>Fourniture et Pose de bardage en bande de rive plat aluzinc 30/100 ième y compris toutes sujétions de pose</t>
  </si>
  <si>
    <t>Founiture et pose  de révetement gravier lavé 7/15 fond rose sur muret à fleur (loc: façade principale et arrière.)</t>
  </si>
  <si>
    <t>Fourniture et Pose au sol de carreau grès cérame beige Dim 60x60 de 10mm d'épaisseur antiderapant y/c les plinthes (loc: Salle d'activités et salle de repos )</t>
  </si>
  <si>
    <t>Fourniture et Pose au sol de carreau grès cérame beige Dim 40x40  10mm d'épaisseur antiderapant y/c les plinthes (loc: terrasse avant, terrasse arrière, perron et rampe d'accès. )</t>
  </si>
  <si>
    <t>Fourniture et Pose au sol de carreau grès cérame beige Dim 40x40  10mm d'épaisseur antiderapant (loc:salle d'eau. )</t>
  </si>
  <si>
    <t>Fourniture et pose de carreaux de faience de teinte beige  Dim 25*25 de hauteur 2,10 y/c toutes sujétions de pose (Localisation: Toilette)</t>
  </si>
  <si>
    <t>F/P de placard de rangement  y compris toutes sujetions de pose</t>
  </si>
  <si>
    <t>F/P  de porte en bois un battant  (1,00 m x 2,10m)  + serrure de bonne qualité y compris peinture</t>
  </si>
  <si>
    <t>F/P  de porte isoplane un battant  (0,700 m x 2,10m)  + serrure de bonne qualité y compris peinture</t>
  </si>
  <si>
    <t>Fourniture et pose de porte métallique deux battant une face en tôle 15/10 ieme (1,50 m x 2,10m) pour Salle d'activité, salle de repos  + serrure de bonne qualité y compris antirouille et  peinture</t>
  </si>
  <si>
    <t>Fourniture et pose de porte métallique un battant une face en tôle 15/10 ieme (0,90 m x 2,10m) pour Sanitaire  + serrure de bonne qualité y compris antirouille et  peinture</t>
  </si>
  <si>
    <t xml:space="preserve">Fouille en rigole 
Fouilles en rigoles pour semelles filantes de fondation (0,50 de large et de 0,60 de profondeur minimale du côté le plus bas du terrain) sous tous les murs.             (localisation : clôture )                                                      </t>
  </si>
  <si>
    <r>
      <rPr>
        <sz val="10"/>
        <color rgb="FF000000"/>
        <rFont val="Calibri"/>
        <family val="2"/>
      </rPr>
      <t xml:space="preserve">Béton armé pour semelles filantes, h = 10 x I = 50 :   </t>
    </r>
    <r>
      <rPr>
        <sz val="10"/>
        <color indexed="8"/>
        <rFont val="Calibri"/>
        <family val="2"/>
      </rPr>
      <t xml:space="preserve">                                                                          
</t>
    </r>
    <r>
      <rPr>
        <sz val="10"/>
        <color rgb="FF000000"/>
        <rFont val="Calibri"/>
        <family val="2"/>
      </rPr>
      <t>Béton armé dosé à 350 kg/m3 pour semelles filantes de 50 cm de large et 10 cm d'épaisseur sous mur. Armature en 3 filantes de 8 et des épingles en 8 espacées de 20 cm.</t>
    </r>
    <r>
      <rPr>
        <sz val="10"/>
        <color indexed="8"/>
        <rFont val="Calibri"/>
        <family val="2"/>
      </rPr>
      <t xml:space="preserve"> (localisation : clôture)    </t>
    </r>
  </si>
  <si>
    <t xml:space="preserve">Béton armé pour raidisseurs R1  de 15x15x110 dosé à 350kg/m3 (localisation : bâtiment principal)  </t>
  </si>
  <si>
    <t xml:space="preserve">Béton armé pour raidisseurs R1  de 15x15x1,0 dosé à 350kg/m3 (localisation : Clôture)  </t>
  </si>
  <si>
    <t>Agglos pleins pour murs de 15 x 20 x 40 cm :  
Mur de soubassement en agglos pleins de 15 x 20 x 40 dosé à 350 y compris toutes sujétions de pose.  (localisation : clôture)</t>
  </si>
  <si>
    <t>Béton armé pour chainage bas de courônnement  de 15 X 15 sur murs périphériques :  
Béton armé dosé à 350 kg/m3 pour chainage bas au niveau de la terrasse section après décoffrage : 15 x 20. Cadre des armatures:  12 x 15.  (localisation : clôture)</t>
  </si>
  <si>
    <t xml:space="preserve">Fourniture et pose de cornière en acier 25x25x 3mm de hauteur 2,00 pour fixation de la grille métallique y/c toutes sujétion de pose </t>
  </si>
  <si>
    <t xml:space="preserve">Forniture et pose de grillage métallique Simple Torsion Galvanisé - Maille 50 x 50mm - Fil 2mm - hauteur : 2 mètres pour cloture  y/c toutes sujétions de pose. </t>
  </si>
  <si>
    <t>Fourniture et pose de porte métallique deux battants  face en tôle 15/10 ieme (5,00 m x 2,00m) + serrure de bonne qualité y compris antirouille et  peinture</t>
  </si>
  <si>
    <t>Béton armé de couronnement sur tous les murs y compris mur pignon section 15x15 après décoffrage : 15 x 15.</t>
  </si>
  <si>
    <t>Total Planting d'arbres- aire de jeux</t>
  </si>
  <si>
    <t xml:space="preserve">PLANTING D'ARBRES - AIRE DE JEUX </t>
  </si>
  <si>
    <t xml:space="preserve">Amenagement d'aire de jeux pour les enfants (bac à sable enfant) </t>
  </si>
  <si>
    <t>Baraque de chantier et délimitation de la zone de travail avec ruban de signalisation y compris toutes sujétions,panneaux de chantier, netoyage du chantier et du batiments pendant la réalisation et à la fin des travaux et le repli</t>
  </si>
  <si>
    <t>Disitributeur de papier essuie mains de qualité supérieure</t>
  </si>
  <si>
    <t>Siphon de sol anti-odeur Chromé de qualité supérieure</t>
  </si>
  <si>
    <t>Fourniture et pose de fenêtres métalliques type Naco 1,50m x 0,60 m y compris antirouille et peinture</t>
  </si>
  <si>
    <t xml:space="preserve">Fourniture et pose de fenêtres  type Naco 0,60 m x 0,60 m pour WC </t>
  </si>
  <si>
    <t>1.1</t>
  </si>
  <si>
    <t>1.1.1</t>
  </si>
  <si>
    <t>1.1.2</t>
  </si>
  <si>
    <t>2.1</t>
  </si>
  <si>
    <t>2.2</t>
  </si>
  <si>
    <t>2.1.1</t>
  </si>
  <si>
    <t>2.1.2</t>
  </si>
  <si>
    <t>2.1.3</t>
  </si>
  <si>
    <t>2.1.4</t>
  </si>
  <si>
    <t>2.1.5</t>
  </si>
  <si>
    <t>2.1.6</t>
  </si>
  <si>
    <t>2.1.7</t>
  </si>
  <si>
    <t>2.1.8</t>
  </si>
  <si>
    <t>2.1.9</t>
  </si>
  <si>
    <t>2.1.10</t>
  </si>
  <si>
    <t>2.1.11</t>
  </si>
  <si>
    <t>2.1.12</t>
  </si>
  <si>
    <t>2.1.13</t>
  </si>
  <si>
    <t>2.1.14</t>
  </si>
  <si>
    <t>2.1.15</t>
  </si>
  <si>
    <t>2.1.16</t>
  </si>
  <si>
    <t>2.1.17</t>
  </si>
  <si>
    <t>2.1.18</t>
  </si>
  <si>
    <t>2.1.19</t>
  </si>
  <si>
    <t>2.1.20</t>
  </si>
  <si>
    <t>2.1.21</t>
  </si>
  <si>
    <t>2.1.22</t>
  </si>
  <si>
    <t>2.1.23</t>
  </si>
  <si>
    <t>2.1.24</t>
  </si>
  <si>
    <t>2.1.25</t>
  </si>
  <si>
    <t>2.1.26</t>
  </si>
  <si>
    <t>2.2.1</t>
  </si>
  <si>
    <t>2.2.2</t>
  </si>
  <si>
    <t>2.2.3</t>
  </si>
  <si>
    <t>2.2.4</t>
  </si>
  <si>
    <t>2.2.5</t>
  </si>
  <si>
    <t>2.2.6</t>
  </si>
  <si>
    <t>2.2.7</t>
  </si>
  <si>
    <t>2.2.8</t>
  </si>
  <si>
    <t>2.2.9</t>
  </si>
  <si>
    <t>2.2.10</t>
  </si>
  <si>
    <t>2.2.11</t>
  </si>
  <si>
    <t>2.2.12</t>
  </si>
  <si>
    <t>3.1</t>
  </si>
  <si>
    <t>3.2</t>
  </si>
  <si>
    <t>3.3</t>
  </si>
  <si>
    <t>3.4</t>
  </si>
  <si>
    <t>3.5</t>
  </si>
  <si>
    <t>3.6</t>
  </si>
  <si>
    <t>3.7</t>
  </si>
  <si>
    <t>3.8</t>
  </si>
  <si>
    <t>3.9</t>
  </si>
  <si>
    <t>3.10</t>
  </si>
  <si>
    <t>3.11</t>
  </si>
  <si>
    <t>3.12</t>
  </si>
  <si>
    <t>3.13</t>
  </si>
  <si>
    <t>3.14</t>
  </si>
  <si>
    <t>3.15</t>
  </si>
  <si>
    <t>3.16</t>
  </si>
  <si>
    <t>4.1</t>
  </si>
  <si>
    <t>4.1.1</t>
  </si>
  <si>
    <t>4.1.2</t>
  </si>
  <si>
    <t>4.1.3</t>
  </si>
  <si>
    <t>4.2</t>
  </si>
  <si>
    <t>4.2.1</t>
  </si>
  <si>
    <t>4.2.2</t>
  </si>
  <si>
    <t>4.2.3</t>
  </si>
  <si>
    <t>4.3</t>
  </si>
  <si>
    <t>4.3.1</t>
  </si>
  <si>
    <t>4.3.2</t>
  </si>
  <si>
    <t>4.3.3</t>
  </si>
  <si>
    <t>4.3.4</t>
  </si>
  <si>
    <t>4.3.5</t>
  </si>
  <si>
    <t>4.3.6</t>
  </si>
  <si>
    <t>4.3.7</t>
  </si>
  <si>
    <t>4.3.8</t>
  </si>
  <si>
    <t>4.3.9</t>
  </si>
  <si>
    <t>4.4</t>
  </si>
  <si>
    <t>4.4.1</t>
  </si>
  <si>
    <t>4.4.2</t>
  </si>
  <si>
    <t>4.4.3</t>
  </si>
  <si>
    <t>4.4.4</t>
  </si>
  <si>
    <t>4.5</t>
  </si>
  <si>
    <t>4.5.1</t>
  </si>
  <si>
    <t>4.5.2</t>
  </si>
  <si>
    <t>4.5.3</t>
  </si>
  <si>
    <t>5.1</t>
  </si>
  <si>
    <t>5.2</t>
  </si>
  <si>
    <t>5.3</t>
  </si>
  <si>
    <t>5.4</t>
  </si>
  <si>
    <t>5.5</t>
  </si>
  <si>
    <t>6.1</t>
  </si>
  <si>
    <t>6.2</t>
  </si>
  <si>
    <t>6.3</t>
  </si>
  <si>
    <t>7.1</t>
  </si>
  <si>
    <t>7.1.1</t>
  </si>
  <si>
    <t>7.1.2</t>
  </si>
  <si>
    <t>7.1.3</t>
  </si>
  <si>
    <t>7.1.4</t>
  </si>
  <si>
    <t>7.2</t>
  </si>
  <si>
    <t>7.2.1</t>
  </si>
  <si>
    <t>8.1</t>
  </si>
  <si>
    <t>8.1.1</t>
  </si>
  <si>
    <t>8.1.2</t>
  </si>
  <si>
    <t>8.1.3</t>
  </si>
  <si>
    <t>8.1.4</t>
  </si>
  <si>
    <t>8.2</t>
  </si>
  <si>
    <t>8.2.1</t>
  </si>
  <si>
    <t>8.2.2</t>
  </si>
  <si>
    <t>8.2.3</t>
  </si>
  <si>
    <t>8.2.4</t>
  </si>
  <si>
    <t>8.2.5</t>
  </si>
  <si>
    <t>8.2.6</t>
  </si>
  <si>
    <t>9.1</t>
  </si>
  <si>
    <t>Peinture</t>
  </si>
  <si>
    <t>9.1.1</t>
  </si>
  <si>
    <t>9.1.2</t>
  </si>
  <si>
    <t>9.2</t>
  </si>
  <si>
    <t>9.2.1</t>
  </si>
  <si>
    <t>10.1</t>
  </si>
  <si>
    <t>10.2</t>
  </si>
  <si>
    <t>XI.</t>
  </si>
  <si>
    <t>11.1</t>
  </si>
  <si>
    <t>X.</t>
  </si>
  <si>
    <t>IX.</t>
  </si>
  <si>
    <t>VIII.</t>
  </si>
  <si>
    <t>VII.</t>
  </si>
  <si>
    <t>VI.</t>
  </si>
  <si>
    <t>V.</t>
  </si>
  <si>
    <t>IV.</t>
  </si>
  <si>
    <t>III.</t>
  </si>
  <si>
    <t>II.</t>
  </si>
  <si>
    <t>I.</t>
  </si>
  <si>
    <t xml:space="preserve">PRIX UNITAIRES </t>
  </si>
  <si>
    <t xml:space="preserve">P.U EN LETTRES </t>
  </si>
  <si>
    <t>P.U (F CFA)</t>
  </si>
  <si>
    <t xml:space="preserve">DESCRIPTIF </t>
  </si>
  <si>
    <t>F/P de coffret électrique apparent de 6 modules y compris toute sujetion de pose</t>
  </si>
  <si>
    <t xml:space="preserve"> CONSTRUCTION D'UNE GARDERIE DANS LE CENTRE DE SERVICE CIVIQUE DE  GUINGRENI</t>
  </si>
  <si>
    <t xml:space="preserve"> DEVIS QUANTITATIF ET ESTIMATIF POUR LA CONSTRUCTION D'UNE GARDERIE DANS LE CENTRE DE SERVICE CIVIQUE DE  GUINGRENI</t>
  </si>
  <si>
    <t>F/P  de porte en bois un battant  (0,90 m x 2,10m)  + serrure de bonne qualité y compris peinture</t>
  </si>
  <si>
    <t xml:space="preserve">Fourniture et pose de fenêtres  type Naco 0,80 m x 0,60 m pour WC </t>
  </si>
  <si>
    <t>Fourniture et pose de fenêtres métalliques type Naco 1,00m x 1,10 m y compris antirouille et peinture</t>
  </si>
  <si>
    <t>Fourniture et pose de porte métallique deux battant une face en tôle 15/10 ieme (1,40 m x 2,10m) pour Salle d'activité, salle de repos  + serrure de bonne qualité y compris antirouille et  peinture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</si>
</sst>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4" formatCode="_-* #,##0.00\ &quot;€&quot;_-;\-* #,##0.00\ &quot;€&quot;_-;_-* &quot;-&quot;??\ &quot;€&quot;_-;_-@_-"/>
    <numFmt numFmtId="43" formatCode="_-* #,##0.00_-;\-* #,##0.00_-;_-* &quot;-&quot;??_-;_-@_-"/>
    <numFmt numFmtId="164" formatCode="_-* #,##0.00\ _€_-;\-* #,##0.00\ _€_-;_-* &quot;-&quot;??\ _€_-;_-@_-"/>
    <numFmt numFmtId="165" formatCode="_(* #,##0_);_(* \(#,##0\);_(* &quot;-&quot;??_);_(@_)"/>
    <numFmt numFmtId="166" formatCode="0.0"/>
    <numFmt numFmtId="167" formatCode="_-* #,##0_-;\-* #,##0_-;_-* &quot;-&quot;??_-;_-@_-"/>
    <numFmt numFmtId="168" formatCode="_-* #,##0\ _€_-;\-* #,##0\ _€_-;_-* &quot;-&quot;??\ _€_-;_-@_-"/>
    <numFmt numFmtId="169" formatCode="_-* #,##0.00\ _F_-;\-* #,##0.00\ _F_-;_-* &quot;-&quot;??\ _F_-;_-@_-"/>
    <numFmt numFmtId="170" formatCode="_-* #,##0\ [$F CFA-300C]_-;\-* #,##0\ [$F CFA-300C]_-;_-* &quot;-&quot;\ [$F CFA-300C]_-;_-@_-"/>
    <numFmt numFmtId="171" formatCode="_-* #,##0.000_-;\-* #,##0.000_-;_-* &quot;-&quot;??_-;_-@_-"/>
    <numFmt numFmtId="172" formatCode="0.000"/>
  </numFmts>
  <fonts count="41" x14ac:knownFonts="1">
    <font>
      <sz val="11"/>
      <color theme="1"/>
      <name val="Calibri"/>
      <family val="2"/>
      <scheme val="minor"/>
    </font>
    <font>
      <sz val="11"/>
      <color theme="1"/>
      <name val="Calibri"/>
      <family val="2"/>
      <scheme val="minor"/>
    </font>
    <font>
      <sz val="10"/>
      <name val="Arial"/>
      <family val="2"/>
    </font>
    <font>
      <b/>
      <sz val="12"/>
      <color theme="1"/>
      <name val="Calibri"/>
      <family val="2"/>
      <scheme val="minor"/>
    </font>
    <font>
      <sz val="10"/>
      <color theme="1"/>
      <name val="Calibri"/>
      <family val="2"/>
      <scheme val="minor"/>
    </font>
    <font>
      <sz val="10"/>
      <name val="Calibri"/>
      <family val="2"/>
      <scheme val="minor"/>
    </font>
    <font>
      <sz val="10"/>
      <color theme="1"/>
      <name val="Century"/>
      <family val="1"/>
    </font>
    <font>
      <b/>
      <sz val="10"/>
      <name val="Century"/>
      <family val="1"/>
    </font>
    <font>
      <b/>
      <sz val="10"/>
      <color theme="1"/>
      <name val="Century"/>
      <family val="1"/>
    </font>
    <font>
      <b/>
      <sz val="10"/>
      <name val="Calibri"/>
      <family val="2"/>
      <scheme val="minor"/>
    </font>
    <font>
      <b/>
      <sz val="10"/>
      <name val="Arial Narrow"/>
      <family val="2"/>
    </font>
    <font>
      <sz val="10"/>
      <name val="Calibri"/>
      <family val="2"/>
    </font>
    <font>
      <vertAlign val="superscript"/>
      <sz val="10"/>
      <color theme="1"/>
      <name val="Calibri"/>
      <family val="2"/>
      <scheme val="minor"/>
    </font>
    <font>
      <sz val="10"/>
      <color theme="1"/>
      <name val="Arial"/>
      <family val="2"/>
    </font>
    <font>
      <sz val="11"/>
      <color rgb="FF000000"/>
      <name val="Calibri"/>
      <family val="2"/>
      <charset val="204"/>
    </font>
    <font>
      <sz val="8"/>
      <name val="Calibri"/>
      <family val="2"/>
      <scheme val="minor"/>
    </font>
    <font>
      <sz val="12"/>
      <color theme="1"/>
      <name val="Calibri"/>
      <family val="2"/>
      <scheme val="minor"/>
    </font>
    <font>
      <b/>
      <sz val="10"/>
      <color rgb="FF000000"/>
      <name val="Cambria"/>
      <family val="1"/>
    </font>
    <font>
      <b/>
      <sz val="11"/>
      <color rgb="FF000000"/>
      <name val="Cambria"/>
      <family val="1"/>
    </font>
    <font>
      <sz val="11"/>
      <color rgb="FF000000"/>
      <name val="Cambria"/>
      <family val="1"/>
    </font>
    <font>
      <sz val="10"/>
      <color rgb="FF000000"/>
      <name val="Cambria"/>
      <family val="1"/>
    </font>
    <font>
      <b/>
      <sz val="10"/>
      <color rgb="FFFF0000"/>
      <name val="Calibri"/>
      <family val="2"/>
      <scheme val="minor"/>
    </font>
    <font>
      <sz val="10"/>
      <color indexed="8"/>
      <name val="Calibri"/>
      <family val="2"/>
    </font>
    <font>
      <sz val="10"/>
      <color rgb="FF000000"/>
      <name val="Calibri"/>
      <family val="2"/>
    </font>
    <font>
      <sz val="10"/>
      <color indexed="8"/>
      <name val="Calibri"/>
      <family val="2"/>
      <scheme val="minor"/>
    </font>
    <font>
      <sz val="10"/>
      <color rgb="FF000000"/>
      <name val="Calibri"/>
      <family val="2"/>
      <scheme val="minor"/>
    </font>
    <font>
      <b/>
      <sz val="10"/>
      <name val="Times New Roman"/>
      <family val="1"/>
    </font>
    <font>
      <b/>
      <sz val="14"/>
      <color theme="1"/>
      <name val="Arial Narrow"/>
      <family val="2"/>
    </font>
    <font>
      <b/>
      <sz val="14"/>
      <color theme="1"/>
      <name val="Century"/>
      <family val="1"/>
    </font>
    <font>
      <sz val="11"/>
      <color theme="1"/>
      <name val="Century"/>
      <family val="1"/>
    </font>
    <font>
      <b/>
      <sz val="11"/>
      <color theme="1"/>
      <name val="Century"/>
      <family val="1"/>
    </font>
    <font>
      <b/>
      <sz val="11"/>
      <color rgb="FF000000"/>
      <name val="Century"/>
      <family val="1"/>
    </font>
    <font>
      <sz val="11"/>
      <color rgb="FF000000"/>
      <name val="Century"/>
      <family val="1"/>
    </font>
    <font>
      <b/>
      <sz val="14"/>
      <color rgb="FF000000"/>
      <name val="Century"/>
      <family val="1"/>
    </font>
    <font>
      <b/>
      <sz val="10"/>
      <color rgb="FFC00000"/>
      <name val="Calibri"/>
      <family val="2"/>
      <scheme val="minor"/>
    </font>
    <font>
      <sz val="10"/>
      <color theme="1"/>
      <name val="Arial Narrow"/>
      <family val="2"/>
    </font>
    <font>
      <b/>
      <u/>
      <sz val="10"/>
      <color theme="1"/>
      <name val="Arial Narrow"/>
      <family val="2"/>
    </font>
    <font>
      <b/>
      <sz val="10"/>
      <color theme="1"/>
      <name val="Arial Narrow"/>
      <family val="2"/>
    </font>
    <font>
      <sz val="9"/>
      <color theme="1"/>
      <name val="Arial Narrow"/>
      <family val="2"/>
    </font>
    <font>
      <sz val="11"/>
      <color rgb="FF000000"/>
      <name val="Calibri"/>
      <family val="2"/>
    </font>
    <font>
      <b/>
      <sz val="16"/>
      <color rgb="FFFF0000"/>
      <name val="Century"/>
      <family val="1"/>
    </font>
  </fonts>
  <fills count="11">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s>
  <cellStyleXfs count="57">
    <xf numFmtId="0" fontId="0" fillId="0" borderId="0"/>
    <xf numFmtId="164" fontId="1" fillId="0" borderId="0" applyFont="0" applyFill="0" applyBorder="0" applyAlignment="0" applyProtection="0"/>
    <xf numFmtId="0" fontId="2" fillId="0" borderId="0"/>
    <xf numFmtId="0" fontId="2"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0" fontId="13" fillId="0" borderId="0"/>
    <xf numFmtId="0" fontId="14" fillId="0" borderId="0"/>
    <xf numFmtId="0" fontId="2" fillId="0" borderId="0"/>
    <xf numFmtId="164" fontId="2" fillId="0" borderId="0" applyFont="0" applyFill="0" applyBorder="0" applyAlignment="0" applyProtection="0"/>
    <xf numFmtId="9"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0" fontId="2" fillId="0" borderId="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9"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 fillId="0" borderId="0"/>
    <xf numFmtId="0" fontId="2" fillId="0" borderId="0"/>
    <xf numFmtId="0" fontId="39" fillId="0" borderId="0"/>
    <xf numFmtId="0" fontId="2" fillId="0" borderId="0"/>
    <xf numFmtId="0" fontId="13" fillId="0" borderId="0"/>
    <xf numFmtId="0" fontId="1" fillId="0" borderId="0"/>
    <xf numFmtId="9" fontId="2" fillId="0" borderId="0" applyFont="0" applyFill="0" applyBorder="0" applyAlignment="0" applyProtection="0"/>
    <xf numFmtId="0" fontId="1"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0" fontId="14"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169" fontId="2" fillId="0" borderId="0" applyFont="0" applyFill="0" applyBorder="0" applyAlignment="0" applyProtection="0"/>
    <xf numFmtId="0" fontId="2" fillId="0" borderId="0"/>
  </cellStyleXfs>
  <cellXfs count="210">
    <xf numFmtId="0" fontId="0" fillId="0" borderId="0" xfId="0"/>
    <xf numFmtId="0" fontId="4" fillId="0" borderId="0" xfId="0" applyFont="1"/>
    <xf numFmtId="0" fontId="6" fillId="0" borderId="0" xfId="0" applyFont="1"/>
    <xf numFmtId="0" fontId="4" fillId="2" borderId="0" xfId="0" applyFont="1" applyFill="1"/>
    <xf numFmtId="0" fontId="6" fillId="2" borderId="0" xfId="0" applyFont="1" applyFill="1"/>
    <xf numFmtId="0" fontId="0" fillId="0" borderId="0" xfId="0"/>
    <xf numFmtId="0" fontId="20" fillId="2" borderId="0" xfId="0" applyFont="1" applyFill="1" applyBorder="1" applyAlignment="1">
      <alignment horizontal="justify" vertical="center" wrapText="1"/>
    </xf>
    <xf numFmtId="0" fontId="9" fillId="0" borderId="1" xfId="0" applyFont="1" applyBorder="1" applyAlignment="1">
      <alignment vertical="center"/>
    </xf>
    <xf numFmtId="0" fontId="5" fillId="0" borderId="1" xfId="0" applyFont="1" applyBorder="1" applyAlignment="1">
      <alignment horizontal="center" vertical="center"/>
    </xf>
    <xf numFmtId="43" fontId="5" fillId="0" borderId="1" xfId="4" applyFont="1" applyBorder="1" applyAlignment="1">
      <alignment vertical="center"/>
    </xf>
    <xf numFmtId="0" fontId="5" fillId="0" borderId="1" xfId="0" applyFont="1" applyBorder="1" applyAlignment="1">
      <alignment vertical="center"/>
    </xf>
    <xf numFmtId="0" fontId="5" fillId="0" borderId="1" xfId="0" applyFont="1" applyBorder="1" applyAlignment="1">
      <alignment vertical="center" wrapText="1"/>
    </xf>
    <xf numFmtId="165" fontId="5" fillId="0" borderId="1" xfId="4" applyNumberFormat="1" applyFont="1" applyFill="1" applyBorder="1" applyAlignment="1">
      <alignment horizontal="center" vertical="center" wrapText="1"/>
    </xf>
    <xf numFmtId="165" fontId="5" fillId="0" borderId="1" xfId="4" applyNumberFormat="1" applyFont="1" applyBorder="1" applyAlignment="1">
      <alignment vertical="center"/>
    </xf>
    <xf numFmtId="165" fontId="5" fillId="0" borderId="1" xfId="4" applyNumberFormat="1" applyFont="1" applyFill="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43" fontId="5" fillId="0" borderId="1" xfId="4" applyFont="1" applyFill="1" applyBorder="1" applyAlignment="1">
      <alignment vertical="center"/>
    </xf>
    <xf numFmtId="3" fontId="5" fillId="0" borderId="1" xfId="0" applyNumberFormat="1" applyFont="1" applyBorder="1" applyAlignment="1">
      <alignment horizontal="center" vertical="center"/>
    </xf>
    <xf numFmtId="165" fontId="5" fillId="0" borderId="1" xfId="4" applyNumberFormat="1" applyFont="1" applyFill="1" applyBorder="1" applyAlignment="1">
      <alignment vertical="center"/>
    </xf>
    <xf numFmtId="0" fontId="4" fillId="0" borderId="1" xfId="0" applyFont="1" applyBorder="1" applyAlignment="1">
      <alignment vertical="center" wrapText="1"/>
    </xf>
    <xf numFmtId="0" fontId="22" fillId="0" borderId="1" xfId="0" applyFont="1" applyBorder="1" applyAlignment="1">
      <alignment vertical="center" wrapText="1"/>
    </xf>
    <xf numFmtId="2" fontId="4" fillId="0" borderId="1" xfId="0" applyNumberFormat="1" applyFont="1" applyBorder="1" applyAlignment="1">
      <alignment vertical="center"/>
    </xf>
    <xf numFmtId="0" fontId="24" fillId="0" borderId="1" xfId="0" applyFont="1" applyBorder="1" applyAlignment="1">
      <alignment vertical="center" wrapText="1"/>
    </xf>
    <xf numFmtId="49" fontId="5" fillId="2" borderId="1" xfId="2" quotePrefix="1" applyNumberFormat="1" applyFont="1" applyFill="1" applyBorder="1" applyAlignment="1">
      <alignment vertical="center" wrapText="1"/>
    </xf>
    <xf numFmtId="43" fontId="5" fillId="0" borderId="1" xfId="4" applyFont="1" applyFill="1" applyBorder="1" applyAlignment="1">
      <alignment horizontal="right" vertical="center"/>
    </xf>
    <xf numFmtId="43" fontId="5" fillId="0" borderId="1" xfId="4" applyFont="1" applyFill="1" applyBorder="1" applyAlignment="1">
      <alignment horizontal="right"/>
    </xf>
    <xf numFmtId="167" fontId="5" fillId="0" borderId="1" xfId="15" applyNumberFormat="1" applyFont="1" applyBorder="1" applyAlignment="1">
      <alignment horizontal="center" vertical="center"/>
    </xf>
    <xf numFmtId="49" fontId="11" fillId="0" borderId="1" xfId="2" quotePrefix="1" applyNumberFormat="1" applyFont="1" applyBorder="1" applyAlignment="1">
      <alignment vertical="center" wrapText="1"/>
    </xf>
    <xf numFmtId="166" fontId="11" fillId="0" borderId="1" xfId="2" applyNumberFormat="1" applyFont="1" applyBorder="1" applyAlignment="1">
      <alignment horizontal="center" vertical="center"/>
    </xf>
    <xf numFmtId="43" fontId="11" fillId="0" borderId="1" xfId="4" applyFont="1" applyFill="1" applyBorder="1" applyAlignment="1">
      <alignment horizontal="center" vertical="center"/>
    </xf>
    <xf numFmtId="165" fontId="9" fillId="3" borderId="1" xfId="0" applyNumberFormat="1" applyFont="1" applyFill="1" applyBorder="1" applyAlignment="1">
      <alignment vertical="center"/>
    </xf>
    <xf numFmtId="0" fontId="0" fillId="0" borderId="0" xfId="0" applyAlignment="1">
      <alignment horizontal="center"/>
    </xf>
    <xf numFmtId="164" fontId="0" fillId="0" borderId="0" xfId="14" applyNumberFormat="1" applyFont="1" applyFill="1" applyAlignment="1">
      <alignment horizontal="center" vertical="center"/>
    </xf>
    <xf numFmtId="0" fontId="29" fillId="0" borderId="7" xfId="0" applyFont="1" applyBorder="1"/>
    <xf numFmtId="0" fontId="29" fillId="0" borderId="7" xfId="0" applyFont="1" applyBorder="1" applyAlignment="1">
      <alignment horizontal="center"/>
    </xf>
    <xf numFmtId="164" fontId="29" fillId="0" borderId="7" xfId="14" applyNumberFormat="1" applyFont="1" applyFill="1" applyBorder="1" applyAlignment="1">
      <alignment horizontal="center" vertical="center"/>
    </xf>
    <xf numFmtId="0" fontId="29" fillId="0" borderId="1" xfId="0" applyFont="1" applyBorder="1" applyAlignment="1">
      <alignment horizontal="center" vertical="center"/>
    </xf>
    <xf numFmtId="164" fontId="29" fillId="0" borderId="1" xfId="14" applyNumberFormat="1" applyFont="1" applyFill="1" applyBorder="1" applyAlignment="1">
      <alignment horizontal="center" vertical="center"/>
    </xf>
    <xf numFmtId="0" fontId="3" fillId="0" borderId="0" xfId="0" applyFont="1" applyAlignment="1">
      <alignment vertical="center"/>
    </xf>
    <xf numFmtId="0" fontId="16" fillId="0" borderId="0" xfId="0" applyFont="1" applyAlignment="1">
      <alignment vertical="center"/>
    </xf>
    <xf numFmtId="0" fontId="16" fillId="0" borderId="0" xfId="0" applyFont="1" applyAlignment="1">
      <alignment horizontal="center" vertical="center"/>
    </xf>
    <xf numFmtId="164" fontId="16" fillId="0" borderId="0" xfId="14" applyNumberFormat="1" applyFont="1" applyFill="1" applyBorder="1" applyAlignment="1">
      <alignment horizontal="center" vertical="center"/>
    </xf>
    <xf numFmtId="0" fontId="17" fillId="0" borderId="0" xfId="0" applyFont="1" applyAlignment="1">
      <alignment vertical="center"/>
    </xf>
    <xf numFmtId="0" fontId="17" fillId="0" borderId="0" xfId="0" applyFont="1" applyAlignment="1">
      <alignment horizontal="center" vertical="center"/>
    </xf>
    <xf numFmtId="164" fontId="17" fillId="0" borderId="0" xfId="14" applyNumberFormat="1" applyFont="1" applyFill="1" applyAlignment="1">
      <alignment horizontal="center" vertical="center"/>
    </xf>
    <xf numFmtId="0" fontId="18" fillId="0" borderId="0" xfId="0" applyFont="1" applyAlignment="1">
      <alignment vertical="center"/>
    </xf>
    <xf numFmtId="0" fontId="19" fillId="0" borderId="0" xfId="0" applyFont="1" applyAlignment="1">
      <alignment vertical="center"/>
    </xf>
    <xf numFmtId="0" fontId="19" fillId="0" borderId="0" xfId="0" applyFont="1" applyAlignment="1">
      <alignment vertical="center" wrapText="1"/>
    </xf>
    <xf numFmtId="0" fontId="19" fillId="0" borderId="0" xfId="0" applyFont="1" applyAlignment="1">
      <alignment horizontal="justify" vertical="center" wrapText="1"/>
    </xf>
    <xf numFmtId="0" fontId="19" fillId="0" borderId="0" xfId="0" applyFont="1" applyAlignment="1">
      <alignment horizontal="center" vertical="center"/>
    </xf>
    <xf numFmtId="164" fontId="19" fillId="0" borderId="0" xfId="14" applyNumberFormat="1" applyFont="1" applyFill="1" applyAlignment="1">
      <alignment horizontal="center" vertical="center"/>
    </xf>
    <xf numFmtId="0" fontId="19" fillId="0" borderId="0" xfId="0" applyFont="1" applyAlignment="1">
      <alignment horizontal="center" vertical="center" wrapText="1"/>
    </xf>
    <xf numFmtId="0" fontId="0" fillId="0" borderId="0" xfId="0" applyAlignment="1">
      <alignment vertical="center" wrapText="1"/>
    </xf>
    <xf numFmtId="0" fontId="32"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5" fillId="0" borderId="1" xfId="0" applyFont="1" applyFill="1" applyBorder="1" applyAlignment="1">
      <alignment horizontal="right" vertical="center"/>
    </xf>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0" xfId="0" applyFont="1" applyFill="1"/>
    <xf numFmtId="43" fontId="5" fillId="0" borderId="1" xfId="4" applyFont="1" applyFill="1" applyBorder="1" applyAlignment="1">
      <alignment horizontal="center" vertical="center"/>
    </xf>
    <xf numFmtId="0" fontId="35" fillId="0" borderId="1" xfId="0" applyFont="1" applyBorder="1" applyAlignment="1">
      <alignment horizontal="left" vertical="center" wrapText="1"/>
    </xf>
    <xf numFmtId="0" fontId="35" fillId="0" borderId="1" xfId="0" applyFont="1" applyBorder="1" applyAlignment="1">
      <alignment horizontal="center" vertical="center" wrapText="1"/>
    </xf>
    <xf numFmtId="0" fontId="0" fillId="0" borderId="0" xfId="0" applyFill="1"/>
    <xf numFmtId="0" fontId="4" fillId="0" borderId="1" xfId="0" applyFont="1" applyFill="1" applyBorder="1" applyAlignment="1">
      <alignment vertical="center" wrapText="1"/>
    </xf>
    <xf numFmtId="0" fontId="35" fillId="0" borderId="1" xfId="0" applyFont="1" applyFill="1" applyBorder="1" applyAlignment="1">
      <alignment horizontal="left" vertical="center" wrapText="1"/>
    </xf>
    <xf numFmtId="0" fontId="35" fillId="0" borderId="1" xfId="0" applyFont="1" applyFill="1" applyBorder="1" applyAlignment="1">
      <alignment horizontal="center" vertical="center" wrapText="1"/>
    </xf>
    <xf numFmtId="0" fontId="9" fillId="5" borderId="1" xfId="0" applyFont="1" applyFill="1" applyBorder="1" applyAlignment="1">
      <alignment vertical="center"/>
    </xf>
    <xf numFmtId="0" fontId="9" fillId="5" borderId="1" xfId="0" applyFont="1" applyFill="1" applyBorder="1" applyAlignment="1">
      <alignment horizontal="left" vertical="center"/>
    </xf>
    <xf numFmtId="0" fontId="9" fillId="5" borderId="1" xfId="0" applyFont="1" applyFill="1" applyBorder="1" applyAlignment="1">
      <alignment horizontal="right" vertical="center"/>
    </xf>
    <xf numFmtId="0" fontId="5" fillId="5" borderId="1" xfId="0" applyFont="1" applyFill="1" applyBorder="1" applyAlignment="1">
      <alignment horizontal="right" vertical="center"/>
    </xf>
    <xf numFmtId="0" fontId="5" fillId="5" borderId="1" xfId="0" applyFont="1" applyFill="1" applyBorder="1" applyAlignment="1">
      <alignment horizontal="center" vertical="center"/>
    </xf>
    <xf numFmtId="165" fontId="9" fillId="5" borderId="1" xfId="4" applyNumberFormat="1" applyFont="1" applyFill="1" applyBorder="1" applyAlignment="1">
      <alignment vertical="center"/>
    </xf>
    <xf numFmtId="0" fontId="9" fillId="7" borderId="1" xfId="0" applyFont="1" applyFill="1" applyBorder="1" applyAlignment="1">
      <alignment vertical="center"/>
    </xf>
    <xf numFmtId="0" fontId="9" fillId="7" borderId="1" xfId="0" applyFont="1" applyFill="1" applyBorder="1" applyAlignment="1">
      <alignment vertical="center" wrapText="1"/>
    </xf>
    <xf numFmtId="0" fontId="9" fillId="7" borderId="1" xfId="0" applyFont="1" applyFill="1" applyBorder="1" applyAlignment="1">
      <alignment horizontal="right" vertical="center"/>
    </xf>
    <xf numFmtId="0" fontId="5" fillId="7" borderId="1" xfId="0" applyFont="1" applyFill="1" applyBorder="1" applyAlignment="1">
      <alignment horizontal="right" vertical="center"/>
    </xf>
    <xf numFmtId="0" fontId="5" fillId="7" borderId="1" xfId="0" applyFont="1" applyFill="1" applyBorder="1" applyAlignment="1">
      <alignment horizontal="center" vertical="center"/>
    </xf>
    <xf numFmtId="165" fontId="9" fillId="7" borderId="1" xfId="4" applyNumberFormat="1" applyFont="1" applyFill="1" applyBorder="1" applyAlignment="1">
      <alignment vertical="center"/>
    </xf>
    <xf numFmtId="43" fontId="5" fillId="7" borderId="1" xfId="4" applyFont="1" applyFill="1" applyBorder="1" applyAlignment="1">
      <alignment vertical="center"/>
    </xf>
    <xf numFmtId="0" fontId="5" fillId="7" borderId="1" xfId="0" applyFont="1" applyFill="1" applyBorder="1" applyAlignment="1">
      <alignment vertical="center"/>
    </xf>
    <xf numFmtId="165" fontId="9" fillId="5" borderId="1" xfId="4" applyNumberFormat="1" applyFont="1" applyFill="1" applyBorder="1" applyAlignment="1">
      <alignment horizontal="right" vertical="center"/>
    </xf>
    <xf numFmtId="165" fontId="5" fillId="5" borderId="1" xfId="4" applyNumberFormat="1" applyFont="1" applyFill="1" applyBorder="1" applyAlignment="1">
      <alignment horizontal="right" vertical="center"/>
    </xf>
    <xf numFmtId="165" fontId="5" fillId="5" borderId="1" xfId="4" applyNumberFormat="1" applyFont="1" applyFill="1" applyBorder="1" applyAlignment="1">
      <alignment horizontal="center" vertical="center"/>
    </xf>
    <xf numFmtId="0" fontId="35" fillId="0" borderId="0" xfId="0" applyFont="1" applyBorder="1" applyAlignment="1">
      <alignment horizontal="center" vertical="center" wrapText="1"/>
    </xf>
    <xf numFmtId="0" fontId="35" fillId="0" borderId="0" xfId="0" applyFont="1" applyBorder="1" applyAlignment="1">
      <alignment horizontal="left" vertical="center" wrapText="1"/>
    </xf>
    <xf numFmtId="164" fontId="38" fillId="0" borderId="0" xfId="1" applyFont="1" applyBorder="1" applyAlignment="1">
      <alignment horizontal="center" vertical="center" wrapText="1"/>
    </xf>
    <xf numFmtId="168" fontId="35" fillId="0" borderId="0" xfId="1" applyNumberFormat="1" applyFont="1" applyBorder="1" applyAlignment="1">
      <alignment horizontal="left" vertical="center" wrapText="1"/>
    </xf>
    <xf numFmtId="164" fontId="35" fillId="0" borderId="0" xfId="1" applyFont="1" applyBorder="1" applyAlignment="1">
      <alignment horizontal="center" vertical="center" wrapText="1"/>
    </xf>
    <xf numFmtId="164" fontId="10" fillId="0" borderId="0" xfId="1" applyFont="1" applyBorder="1" applyAlignment="1">
      <alignment horizontal="left" vertical="center" wrapText="1"/>
    </xf>
    <xf numFmtId="164" fontId="35" fillId="0" borderId="0" xfId="1" applyFont="1" applyBorder="1" applyAlignment="1">
      <alignment horizontal="left" vertical="center" wrapText="1"/>
    </xf>
    <xf numFmtId="168" fontId="35" fillId="0" borderId="0" xfId="1" applyNumberFormat="1" applyFont="1" applyBorder="1" applyAlignment="1">
      <alignment horizontal="center" vertical="center" wrapText="1"/>
    </xf>
    <xf numFmtId="10" fontId="35" fillId="0" borderId="0" xfId="16" applyNumberFormat="1" applyFont="1" applyBorder="1" applyAlignment="1">
      <alignment horizontal="center" vertical="center" wrapText="1"/>
    </xf>
    <xf numFmtId="0" fontId="35" fillId="0" borderId="0" xfId="0" applyFont="1" applyBorder="1"/>
    <xf numFmtId="0" fontId="9" fillId="8" borderId="1" xfId="0" applyFont="1" applyFill="1" applyBorder="1" applyAlignment="1">
      <alignment vertical="center"/>
    </xf>
    <xf numFmtId="0" fontId="9" fillId="8" borderId="1" xfId="0" applyFont="1" applyFill="1" applyBorder="1" applyAlignment="1">
      <alignment vertical="center" wrapText="1"/>
    </xf>
    <xf numFmtId="0" fontId="5" fillId="8" borderId="1" xfId="0" applyFont="1" applyFill="1" applyBorder="1" applyAlignment="1">
      <alignment horizontal="center" vertical="center"/>
    </xf>
    <xf numFmtId="43" fontId="5" fillId="8" borderId="1" xfId="4" applyFont="1" applyFill="1" applyBorder="1" applyAlignment="1">
      <alignment vertical="center"/>
    </xf>
    <xf numFmtId="165" fontId="5" fillId="8" borderId="1" xfId="4" applyNumberFormat="1" applyFont="1" applyFill="1" applyBorder="1" applyAlignment="1">
      <alignment vertical="center"/>
    </xf>
    <xf numFmtId="43" fontId="5" fillId="7" borderId="1" xfId="4" applyFont="1" applyFill="1" applyBorder="1" applyAlignment="1">
      <alignment horizontal="right" vertical="center"/>
    </xf>
    <xf numFmtId="165" fontId="5" fillId="7" borderId="1" xfId="4" applyNumberFormat="1" applyFont="1" applyFill="1" applyBorder="1" applyAlignment="1">
      <alignment vertical="center"/>
    </xf>
    <xf numFmtId="0" fontId="9" fillId="7" borderId="1" xfId="0" applyFont="1" applyFill="1" applyBorder="1" applyAlignment="1">
      <alignment horizontal="center" vertical="center"/>
    </xf>
    <xf numFmtId="0" fontId="37" fillId="7" borderId="1" xfId="0" applyFont="1" applyFill="1" applyBorder="1" applyAlignment="1">
      <alignment horizontal="left" vertical="center" wrapText="1"/>
    </xf>
    <xf numFmtId="0" fontId="35" fillId="7" borderId="1" xfId="0" applyFont="1" applyFill="1" applyBorder="1" applyAlignment="1">
      <alignment horizontal="center" vertical="center" wrapText="1"/>
    </xf>
    <xf numFmtId="0" fontId="4" fillId="7" borderId="1" xfId="0" applyFont="1" applyFill="1" applyBorder="1"/>
    <xf numFmtId="0" fontId="9" fillId="2" borderId="1" xfId="0" applyFont="1" applyFill="1" applyBorder="1" applyAlignment="1">
      <alignment vertical="center" wrapText="1"/>
    </xf>
    <xf numFmtId="0" fontId="5" fillId="2" borderId="1" xfId="0" applyFont="1" applyFill="1" applyBorder="1" applyAlignment="1">
      <alignment horizontal="center" vertical="center"/>
    </xf>
    <xf numFmtId="43" fontId="5" fillId="2" borderId="1" xfId="4" applyFont="1" applyFill="1" applyBorder="1" applyAlignment="1">
      <alignment vertical="center"/>
    </xf>
    <xf numFmtId="165" fontId="5" fillId="2" borderId="1" xfId="4" applyNumberFormat="1" applyFont="1" applyFill="1" applyBorder="1" applyAlignment="1">
      <alignment horizontal="center" vertical="center" wrapText="1"/>
    </xf>
    <xf numFmtId="165" fontId="5" fillId="2" borderId="1" xfId="4" applyNumberFormat="1" applyFont="1" applyFill="1" applyBorder="1" applyAlignment="1">
      <alignment vertical="center"/>
    </xf>
    <xf numFmtId="0" fontId="37" fillId="8" borderId="1" xfId="0" applyFont="1" applyFill="1" applyBorder="1" applyAlignment="1">
      <alignment horizontal="left" vertical="center" wrapText="1"/>
    </xf>
    <xf numFmtId="0" fontId="9" fillId="8" borderId="1" xfId="0" applyFont="1" applyFill="1" applyBorder="1" applyAlignment="1">
      <alignment horizontal="right" vertical="center"/>
    </xf>
    <xf numFmtId="0" fontId="5" fillId="8" borderId="1" xfId="0" applyFont="1" applyFill="1" applyBorder="1" applyAlignment="1">
      <alignment horizontal="right" vertical="center"/>
    </xf>
    <xf numFmtId="165" fontId="9" fillId="8" borderId="1" xfId="4" applyNumberFormat="1" applyFont="1" applyFill="1" applyBorder="1" applyAlignment="1">
      <alignment vertical="center"/>
    </xf>
    <xf numFmtId="0" fontId="35" fillId="8" borderId="1" xfId="0" applyFont="1" applyFill="1" applyBorder="1" applyAlignment="1">
      <alignment horizontal="center" vertical="center" wrapText="1"/>
    </xf>
    <xf numFmtId="43" fontId="5" fillId="8" borderId="1" xfId="4" applyFont="1" applyFill="1" applyBorder="1" applyAlignment="1">
      <alignment horizontal="right" vertical="center"/>
    </xf>
    <xf numFmtId="165" fontId="5" fillId="8" borderId="1" xfId="4" applyNumberFormat="1" applyFont="1" applyFill="1" applyBorder="1" applyAlignment="1">
      <alignment horizontal="center" vertical="center"/>
    </xf>
    <xf numFmtId="0" fontId="36" fillId="8" borderId="1" xfId="0" applyFont="1" applyFill="1" applyBorder="1" applyAlignment="1">
      <alignment horizontal="left" vertical="center" wrapText="1"/>
    </xf>
    <xf numFmtId="0" fontId="30" fillId="0" borderId="1" xfId="0" applyFont="1" applyBorder="1" applyAlignment="1">
      <alignment horizontal="center" vertical="center"/>
    </xf>
    <xf numFmtId="171" fontId="5" fillId="0" borderId="1" xfId="4" applyNumberFormat="1" applyFont="1" applyFill="1" applyBorder="1" applyAlignment="1">
      <alignment vertical="center"/>
    </xf>
    <xf numFmtId="2" fontId="5" fillId="0" borderId="1" xfId="0" applyNumberFormat="1" applyFont="1" applyBorder="1" applyAlignment="1">
      <alignment vertical="center"/>
    </xf>
    <xf numFmtId="2" fontId="4" fillId="0" borderId="1" xfId="0" applyNumberFormat="1" applyFont="1" applyFill="1" applyBorder="1" applyAlignment="1">
      <alignment vertical="center"/>
    </xf>
    <xf numFmtId="0" fontId="25" fillId="0" borderId="1" xfId="0" applyFont="1" applyBorder="1" applyAlignment="1">
      <alignment vertical="center" wrapText="1"/>
    </xf>
    <xf numFmtId="172" fontId="5" fillId="0" borderId="1" xfId="0" applyNumberFormat="1" applyFont="1" applyFill="1" applyBorder="1" applyAlignment="1">
      <alignment horizontal="right" vertical="center"/>
    </xf>
    <xf numFmtId="2" fontId="5" fillId="0" borderId="1" xfId="0" applyNumberFormat="1" applyFont="1" applyFill="1" applyBorder="1" applyAlignment="1">
      <alignment horizontal="right" vertical="center"/>
    </xf>
    <xf numFmtId="2" fontId="5" fillId="8" borderId="1" xfId="0" applyNumberFormat="1" applyFont="1" applyFill="1" applyBorder="1" applyAlignment="1">
      <alignment horizontal="right" vertical="center"/>
    </xf>
    <xf numFmtId="171" fontId="5" fillId="0" borderId="1" xfId="4" applyNumberFormat="1" applyFont="1" applyFill="1" applyBorder="1" applyAlignment="1">
      <alignment horizontal="right" vertical="center"/>
    </xf>
    <xf numFmtId="0" fontId="5" fillId="0" borderId="1" xfId="0" applyFont="1" applyFill="1" applyBorder="1" applyAlignment="1">
      <alignment vertical="center"/>
    </xf>
    <xf numFmtId="0" fontId="4" fillId="8" borderId="1" xfId="0" applyFont="1" applyFill="1" applyBorder="1"/>
    <xf numFmtId="0" fontId="9" fillId="8" borderId="1" xfId="0" applyFont="1" applyFill="1" applyBorder="1" applyAlignment="1">
      <alignment horizontal="center" vertical="center"/>
    </xf>
    <xf numFmtId="3" fontId="6" fillId="0" borderId="1" xfId="1" applyNumberFormat="1" applyFont="1" applyBorder="1" applyAlignment="1">
      <alignment horizontal="center" vertical="center"/>
    </xf>
    <xf numFmtId="0" fontId="5" fillId="0" borderId="1" xfId="0" applyFont="1" applyFill="1" applyBorder="1" applyAlignment="1">
      <alignment vertical="center" wrapText="1"/>
    </xf>
    <xf numFmtId="0" fontId="0" fillId="0" borderId="0" xfId="0"/>
    <xf numFmtId="0" fontId="6" fillId="0" borderId="0" xfId="0" applyFont="1"/>
    <xf numFmtId="0" fontId="4" fillId="0" borderId="0" xfId="0" applyFont="1"/>
    <xf numFmtId="0" fontId="6" fillId="0" borderId="0" xfId="0" applyFont="1" applyAlignment="1">
      <alignment horizontal="center"/>
    </xf>
    <xf numFmtId="0" fontId="0" fillId="0" borderId="0" xfId="0" applyFill="1"/>
    <xf numFmtId="0" fontId="5" fillId="0" borderId="1" xfId="0" applyFont="1" applyBorder="1" applyAlignment="1">
      <alignment horizontal="center" vertical="center"/>
    </xf>
    <xf numFmtId="0" fontId="5" fillId="0" borderId="1" xfId="0" applyFont="1" applyBorder="1" applyAlignment="1">
      <alignment vertical="center"/>
    </xf>
    <xf numFmtId="0" fontId="5" fillId="0" borderId="1" xfId="0" applyFont="1" applyBorder="1" applyAlignment="1">
      <alignment vertical="center" wrapText="1"/>
    </xf>
    <xf numFmtId="0" fontId="4" fillId="0" borderId="1" xfId="0" applyFont="1" applyBorder="1" applyAlignment="1">
      <alignment horizontal="center" vertical="center"/>
    </xf>
    <xf numFmtId="0" fontId="4" fillId="0" borderId="1" xfId="0" applyFont="1" applyBorder="1" applyAlignment="1">
      <alignment vertical="center" wrapText="1"/>
    </xf>
    <xf numFmtId="0" fontId="22" fillId="0" borderId="1" xfId="0" applyFont="1" applyBorder="1" applyAlignment="1">
      <alignment vertical="center" wrapText="1"/>
    </xf>
    <xf numFmtId="2" fontId="4" fillId="0" borderId="1" xfId="0" applyNumberFormat="1" applyFont="1" applyBorder="1" applyAlignment="1">
      <alignment vertical="center"/>
    </xf>
    <xf numFmtId="0" fontId="24" fillId="0" borderId="1" xfId="0" applyFont="1" applyBorder="1" applyAlignment="1">
      <alignment vertical="center" wrapText="1"/>
    </xf>
    <xf numFmtId="49" fontId="5" fillId="2" borderId="1" xfId="2" quotePrefix="1" applyNumberFormat="1" applyFont="1" applyFill="1" applyBorder="1" applyAlignment="1">
      <alignment vertical="center" wrapText="1"/>
    </xf>
    <xf numFmtId="49" fontId="11" fillId="0" borderId="1" xfId="2" quotePrefix="1" applyNumberFormat="1" applyFont="1" applyBorder="1" applyAlignment="1">
      <alignment vertical="center" wrapText="1"/>
    </xf>
    <xf numFmtId="166" fontId="11" fillId="0" borderId="1" xfId="2" applyNumberFormat="1" applyFont="1" applyBorder="1" applyAlignment="1">
      <alignment horizontal="center" vertical="center"/>
    </xf>
    <xf numFmtId="165" fontId="9" fillId="3" borderId="1" xfId="0" applyNumberFormat="1" applyFont="1" applyFill="1" applyBorder="1" applyAlignment="1">
      <alignment vertical="center"/>
    </xf>
    <xf numFmtId="0" fontId="9" fillId="0" borderId="1" xfId="0" applyFont="1" applyFill="1" applyBorder="1" applyAlignment="1">
      <alignment vertical="center"/>
    </xf>
    <xf numFmtId="0" fontId="4" fillId="0" borderId="1" xfId="0" applyFont="1" applyBorder="1" applyAlignment="1">
      <alignment horizontal="left" vertical="center" wrapText="1"/>
    </xf>
    <xf numFmtId="0" fontId="4" fillId="0" borderId="0" xfId="0" applyFont="1" applyFill="1"/>
    <xf numFmtId="43" fontId="9" fillId="8" borderId="1" xfId="4" applyFont="1" applyFill="1" applyBorder="1" applyAlignment="1">
      <alignment vertical="center"/>
    </xf>
    <xf numFmtId="167" fontId="9" fillId="8" borderId="1" xfId="15" applyNumberFormat="1" applyFont="1" applyFill="1" applyBorder="1" applyAlignment="1">
      <alignment horizontal="center" vertical="center"/>
    </xf>
    <xf numFmtId="0" fontId="6" fillId="2" borderId="0" xfId="0" applyFont="1" applyFill="1" applyAlignment="1">
      <alignment horizontal="center"/>
    </xf>
    <xf numFmtId="0" fontId="6" fillId="2" borderId="0" xfId="0" applyFont="1" applyFill="1" applyAlignment="1">
      <alignment horizontal="center" vertical="top"/>
    </xf>
    <xf numFmtId="166" fontId="4" fillId="0" borderId="1" xfId="0" applyNumberFormat="1" applyFont="1" applyFill="1" applyBorder="1" applyAlignment="1">
      <alignment horizontal="center" vertical="center"/>
    </xf>
    <xf numFmtId="2" fontId="5" fillId="0" borderId="1" xfId="0" applyNumberFormat="1" applyFont="1" applyBorder="1" applyAlignment="1">
      <alignment horizontal="center" vertical="center"/>
    </xf>
    <xf numFmtId="0" fontId="0" fillId="0" borderId="0" xfId="0" applyFont="1" applyAlignment="1">
      <alignment horizontal="center"/>
    </xf>
    <xf numFmtId="0" fontId="4" fillId="0" borderId="0" xfId="0" applyFont="1" applyAlignment="1">
      <alignment horizontal="center"/>
    </xf>
    <xf numFmtId="0" fontId="9"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22" fillId="0" borderId="1" xfId="0" applyFont="1" applyFill="1" applyBorder="1" applyAlignment="1">
      <alignment vertical="center" wrapText="1"/>
    </xf>
    <xf numFmtId="0" fontId="24" fillId="0" borderId="1" xfId="0" applyFont="1" applyFill="1" applyBorder="1" applyAlignment="1">
      <alignment vertical="center" wrapText="1"/>
    </xf>
    <xf numFmtId="0" fontId="25" fillId="0" borderId="1" xfId="0" applyFont="1" applyFill="1" applyBorder="1" applyAlignment="1">
      <alignment vertical="center" wrapText="1"/>
    </xf>
    <xf numFmtId="2" fontId="5" fillId="0" borderId="1" xfId="0" applyNumberFormat="1" applyFont="1" applyFill="1" applyBorder="1" applyAlignment="1">
      <alignment horizontal="center" vertical="center"/>
    </xf>
    <xf numFmtId="0" fontId="37" fillId="0" borderId="1" xfId="0" applyFont="1" applyFill="1" applyBorder="1" applyAlignment="1">
      <alignment horizontal="left" vertical="center" wrapText="1"/>
    </xf>
    <xf numFmtId="0" fontId="36" fillId="0" borderId="1" xfId="0" applyFont="1" applyFill="1" applyBorder="1" applyAlignment="1">
      <alignment horizontal="left" vertical="center" wrapText="1"/>
    </xf>
    <xf numFmtId="49" fontId="5" fillId="0" borderId="1" xfId="2" quotePrefix="1" applyNumberFormat="1" applyFont="1" applyFill="1" applyBorder="1" applyAlignment="1">
      <alignment vertical="center" wrapText="1"/>
    </xf>
    <xf numFmtId="49" fontId="11" fillId="0" borderId="1" xfId="2" quotePrefix="1" applyNumberFormat="1" applyFont="1" applyFill="1" applyBorder="1" applyAlignment="1">
      <alignment vertical="center" wrapText="1"/>
    </xf>
    <xf numFmtId="43" fontId="5" fillId="10" borderId="1" xfId="4" applyFont="1" applyFill="1" applyBorder="1" applyAlignment="1">
      <alignment horizontal="right" vertical="center"/>
    </xf>
    <xf numFmtId="171" fontId="5" fillId="10" borderId="1" xfId="4" applyNumberFormat="1" applyFont="1" applyFill="1" applyBorder="1" applyAlignment="1">
      <alignment vertical="center"/>
    </xf>
    <xf numFmtId="43" fontId="5" fillId="10" borderId="1" xfId="4" applyFont="1" applyFill="1" applyBorder="1" applyAlignment="1">
      <alignment vertical="center"/>
    </xf>
    <xf numFmtId="0" fontId="30" fillId="0" borderId="5"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 xfId="0" applyFont="1" applyBorder="1" applyAlignment="1">
      <alignment horizontal="center" vertical="center" wrapText="1"/>
    </xf>
    <xf numFmtId="170" fontId="33" fillId="0" borderId="2" xfId="0" applyNumberFormat="1" applyFont="1" applyBorder="1" applyAlignment="1">
      <alignment horizontal="center" vertical="center" wrapText="1"/>
    </xf>
    <xf numFmtId="170" fontId="33" fillId="0" borderId="3" xfId="0" applyNumberFormat="1" applyFont="1" applyBorder="1" applyAlignment="1">
      <alignment horizontal="center" vertical="center" wrapText="1"/>
    </xf>
    <xf numFmtId="170" fontId="33" fillId="0" borderId="4" xfId="0" applyNumberFormat="1" applyFont="1" applyBorder="1" applyAlignment="1">
      <alignment horizontal="center" vertical="center" wrapText="1"/>
    </xf>
    <xf numFmtId="0" fontId="28" fillId="4" borderId="1" xfId="0" applyFont="1" applyFill="1" applyBorder="1" applyAlignment="1">
      <alignment horizontal="center" vertical="center" wrapText="1"/>
    </xf>
    <xf numFmtId="0" fontId="28" fillId="0" borderId="1" xfId="0" applyFont="1" applyBorder="1" applyAlignment="1">
      <alignment horizontal="left"/>
    </xf>
    <xf numFmtId="0" fontId="30" fillId="0" borderId="1" xfId="0" applyFont="1" applyBorder="1" applyAlignment="1">
      <alignment horizontal="center" vertical="center"/>
    </xf>
    <xf numFmtId="0" fontId="30" fillId="0" borderId="5" xfId="0" applyFont="1" applyBorder="1" applyAlignment="1">
      <alignment horizontal="center" vertical="center"/>
    </xf>
    <xf numFmtId="0" fontId="30" fillId="0" borderId="6" xfId="0" applyFont="1" applyBorder="1" applyAlignment="1">
      <alignment horizontal="center" vertical="center"/>
    </xf>
    <xf numFmtId="0" fontId="31" fillId="0" borderId="5" xfId="0" applyFont="1" applyBorder="1" applyAlignment="1">
      <alignment horizontal="center" vertical="center" wrapText="1"/>
    </xf>
    <xf numFmtId="0" fontId="31" fillId="0" borderId="6" xfId="0" applyFont="1" applyBorder="1" applyAlignment="1">
      <alignment horizontal="center" vertical="center" wrapText="1"/>
    </xf>
    <xf numFmtId="164" fontId="30" fillId="0" borderId="5" xfId="14" applyNumberFormat="1" applyFont="1" applyFill="1" applyBorder="1" applyAlignment="1">
      <alignment horizontal="center" vertical="center"/>
    </xf>
    <xf numFmtId="164" fontId="30" fillId="0" borderId="6" xfId="14" applyNumberFormat="1" applyFont="1" applyFill="1" applyBorder="1" applyAlignment="1">
      <alignment horizontal="center" vertical="center"/>
    </xf>
    <xf numFmtId="0" fontId="32" fillId="0" borderId="1" xfId="0" applyFont="1" applyBorder="1" applyAlignment="1">
      <alignment horizontal="left" vertical="center" wrapText="1"/>
    </xf>
    <xf numFmtId="0" fontId="7" fillId="9" borderId="1" xfId="0" applyFont="1" applyFill="1" applyBorder="1" applyAlignment="1">
      <alignment horizontal="center" vertical="center" wrapText="1"/>
    </xf>
    <xf numFmtId="0" fontId="40" fillId="9" borderId="1" xfId="0" applyFont="1" applyFill="1" applyBorder="1" applyAlignment="1">
      <alignment horizontal="center" vertical="center" wrapText="1"/>
    </xf>
    <xf numFmtId="0" fontId="8" fillId="2" borderId="0" xfId="0" applyFont="1" applyFill="1" applyAlignment="1">
      <alignment horizontal="left" vertical="top"/>
    </xf>
    <xf numFmtId="0" fontId="5" fillId="0" borderId="1" xfId="0" applyFont="1" applyFill="1" applyBorder="1" applyAlignment="1">
      <alignment horizontal="center" vertical="center"/>
    </xf>
    <xf numFmtId="0" fontId="26" fillId="0" borderId="1" xfId="0" applyFont="1" applyFill="1" applyBorder="1" applyAlignment="1">
      <alignment horizontal="center" vertical="center"/>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27" fillId="0" borderId="0" xfId="0" applyFont="1" applyAlignment="1">
      <alignment horizontal="center"/>
    </xf>
    <xf numFmtId="0" fontId="5" fillId="6" borderId="1" xfId="0" applyFont="1" applyFill="1" applyBorder="1" applyAlignment="1">
      <alignment horizontal="center" vertical="center"/>
    </xf>
    <xf numFmtId="0" fontId="26" fillId="6" borderId="1" xfId="0" applyFont="1" applyFill="1" applyBorder="1" applyAlignment="1">
      <alignment horizontal="center" vertical="center"/>
    </xf>
    <xf numFmtId="164" fontId="10" fillId="6" borderId="5" xfId="1" applyFont="1" applyFill="1" applyBorder="1" applyAlignment="1" applyProtection="1">
      <alignment horizontal="center" vertical="center"/>
    </xf>
    <xf numFmtId="164" fontId="10" fillId="6" borderId="8" xfId="1" applyFont="1" applyFill="1" applyBorder="1" applyAlignment="1" applyProtection="1">
      <alignment horizontal="center" vertical="center"/>
    </xf>
    <xf numFmtId="164" fontId="10" fillId="6" borderId="6" xfId="1" applyFont="1" applyFill="1" applyBorder="1" applyAlignment="1" applyProtection="1">
      <alignment horizontal="center" vertical="center"/>
    </xf>
    <xf numFmtId="43" fontId="10" fillId="6" borderId="5" xfId="7" applyNumberFormat="1" applyFont="1" applyFill="1" applyBorder="1" applyAlignment="1" applyProtection="1">
      <alignment horizontal="center" vertical="center" wrapText="1"/>
    </xf>
    <xf numFmtId="43" fontId="10" fillId="6" borderId="8" xfId="7" applyNumberFormat="1" applyFont="1" applyFill="1" applyBorder="1" applyAlignment="1" applyProtection="1">
      <alignment horizontal="center" vertical="center" wrapText="1"/>
    </xf>
    <xf numFmtId="43" fontId="10" fillId="6" borderId="6" xfId="7" applyNumberFormat="1" applyFont="1" applyFill="1" applyBorder="1" applyAlignment="1" applyProtection="1">
      <alignment horizontal="center" vertical="center" wrapText="1"/>
    </xf>
    <xf numFmtId="41" fontId="10" fillId="6" borderId="5" xfId="6" applyNumberFormat="1" applyFont="1" applyFill="1" applyBorder="1" applyAlignment="1">
      <alignment horizontal="center" vertical="center" wrapText="1"/>
    </xf>
    <xf numFmtId="41" fontId="10" fillId="6" borderId="8" xfId="6" applyNumberFormat="1" applyFont="1" applyFill="1" applyBorder="1" applyAlignment="1">
      <alignment horizontal="center" vertical="center" wrapText="1"/>
    </xf>
    <xf numFmtId="41" fontId="10" fillId="6" borderId="6" xfId="6" applyNumberFormat="1" applyFont="1" applyFill="1" applyBorder="1" applyAlignment="1">
      <alignment horizontal="center" vertical="center" wrapText="1"/>
    </xf>
    <xf numFmtId="0" fontId="7" fillId="4" borderId="1" xfId="0" applyFont="1" applyFill="1" applyBorder="1" applyAlignment="1">
      <alignment horizontal="center" vertical="center" wrapText="1"/>
    </xf>
  </cellXfs>
  <cellStyles count="57">
    <cellStyle name="Comma 2" xfId="15" xr:uid="{00000000-0005-0000-0000-000000000000}"/>
    <cellStyle name="Comma 2 2" xfId="28" xr:uid="{4C73ED1C-90E1-440E-8A6E-45A02C103EB8}"/>
    <cellStyle name="Comma 2 3" xfId="53" xr:uid="{4D66003F-174A-4F32-B54D-CF8D1C1825D3}"/>
    <cellStyle name="Comma 2 4" xfId="24" xr:uid="{E23862DB-F12E-4D21-B0C7-3A3C95C3391F}"/>
    <cellStyle name="Milliers" xfId="1" builtinId="3"/>
    <cellStyle name="Milliers 2" xfId="4" xr:uid="{00000000-0005-0000-0000-000002000000}"/>
    <cellStyle name="Milliers 2 2" xfId="11" xr:uid="{00000000-0005-0000-0000-000003000000}"/>
    <cellStyle name="Milliers 2 2 2" xfId="33" xr:uid="{7CCD60E6-017F-4C89-8808-DB43A447ED91}"/>
    <cellStyle name="Milliers 2 3" xfId="13" xr:uid="{00000000-0005-0000-0000-000004000000}"/>
    <cellStyle name="Milliers 2 3 2" xfId="27" xr:uid="{C620D78B-15A6-4E93-BA53-429EA1C89E86}"/>
    <cellStyle name="Milliers 2 3 3" xfId="34" xr:uid="{86DC4713-B76A-43E1-97F6-34EA50F03D1E}"/>
    <cellStyle name="Milliers 2 3 4" xfId="51" xr:uid="{5A406B95-5086-45A5-8C12-9DEEA41DEA87}"/>
    <cellStyle name="Milliers 2 3 5" xfId="22" xr:uid="{00F4C8BE-13A2-48E2-AE24-93B303E1A181}"/>
    <cellStyle name="Milliers 2 4" xfId="26" xr:uid="{5C4CBDA3-347A-49DA-B35B-4EDCEC57BD68}"/>
    <cellStyle name="Milliers 2 5" xfId="32" xr:uid="{EC6576D6-FDCD-4932-BADE-686D5E410595}"/>
    <cellStyle name="Milliers 2 6" xfId="46" xr:uid="{88B42546-2991-4D84-B827-8B78964715C6}"/>
    <cellStyle name="Milliers 2 7" xfId="21" xr:uid="{58E0AC9F-485A-4352-A301-4240291FDE07}"/>
    <cellStyle name="Milliers 3" xfId="5" xr:uid="{00000000-0005-0000-0000-000005000000}"/>
    <cellStyle name="Milliers 3 2" xfId="17" xr:uid="{A0D6B7CE-4018-4D6B-886A-64702B79ED23}"/>
    <cellStyle name="Milliers 3 2 2" xfId="55" xr:uid="{3E1934E7-27B6-4D53-8FCF-02472733C3ED}"/>
    <cellStyle name="Milliers 3 2 3" xfId="35" xr:uid="{7268DCAF-CE1C-446C-A223-5793F95A09D7}"/>
    <cellStyle name="Milliers 3 3" xfId="47" xr:uid="{FD2F4A9E-D32F-4EFF-B891-3B4C4DF9C6A6}"/>
    <cellStyle name="Milliers 33" xfId="18" xr:uid="{5C24BEBC-56F9-4E88-880B-17E3E7950E85}"/>
    <cellStyle name="Milliers 4" xfId="7" xr:uid="{00000000-0005-0000-0000-000006000000}"/>
    <cellStyle name="Milliers 4 2" xfId="36" xr:uid="{FBE1C8B7-4779-4272-9FD7-AE03FD26A07A}"/>
    <cellStyle name="Milliers 4 3" xfId="49" xr:uid="{7AAFD7C0-2A13-4406-B56D-6237BFAA7348}"/>
    <cellStyle name="Milliers 5" xfId="30" xr:uid="{56727DC6-148B-42BE-9C14-EA5199AF409C}"/>
    <cellStyle name="Milliers 6" xfId="45" xr:uid="{16FDE70F-E7D0-4E0D-8674-595EBBE862FC}"/>
    <cellStyle name="Monétaire" xfId="14" builtinId="4"/>
    <cellStyle name="Monétaire 2" xfId="25" xr:uid="{11A861C4-3503-4583-923A-5C1F2091A003}"/>
    <cellStyle name="Monétaire 3" xfId="31" xr:uid="{6E7D3393-0645-49CF-AC16-86D2DEE4454E}"/>
    <cellStyle name="Monétaire 4" xfId="52" xr:uid="{78E81759-0194-4FD9-82E0-CEE7BDAC4F89}"/>
    <cellStyle name="Monétaire 5" xfId="20" xr:uid="{C6F20465-4931-4CA0-A7E5-CC31390B857A}"/>
    <cellStyle name="Normal" xfId="0" builtinId="0"/>
    <cellStyle name="Normal 12" xfId="10" xr:uid="{00000000-0005-0000-0000-000009000000}"/>
    <cellStyle name="Normal 12 2" xfId="37" xr:uid="{3E5A6791-FD77-4895-9728-FE35F76D4C06}"/>
    <cellStyle name="Normal 2" xfId="3" xr:uid="{00000000-0005-0000-0000-00000A000000}"/>
    <cellStyle name="Normal 2 2" xfId="9" xr:uid="{00000000-0005-0000-0000-00000B000000}"/>
    <cellStyle name="Normal 2 2 2" xfId="19" xr:uid="{6B1BC1D7-AF53-49B2-ACAD-A83CD38A7BAB}"/>
    <cellStyle name="Normal 2 2 2 2" xfId="56" xr:uid="{4F7A2587-9980-4E17-AC1A-23974DCF7A63}"/>
    <cellStyle name="Normal 2 2 2 3" xfId="39" xr:uid="{99D888DB-2958-42E0-B573-C1B0DD8099FA}"/>
    <cellStyle name="Normal 2 2 3" xfId="50" xr:uid="{62954BD0-7C8C-4F9B-8339-9E8E122C4419}"/>
    <cellStyle name="Normal 2 2 4" xfId="23" xr:uid="{98300BBF-5507-4348-BB81-C90FE0AEB0B7}"/>
    <cellStyle name="Normal 2 3" xfId="38" xr:uid="{1F94B935-F4AB-427E-ADC8-69686CD4D112}"/>
    <cellStyle name="Normal 3" xfId="2" xr:uid="{00000000-0005-0000-0000-00000C000000}"/>
    <cellStyle name="Normal 3 2" xfId="8" xr:uid="{00000000-0005-0000-0000-00000D000000}"/>
    <cellStyle name="Normal 3 2 2" xfId="41" xr:uid="{8381EC26-BDE8-4A5F-84CD-058096A7C5C4}"/>
    <cellStyle name="Normal 3 3" xfId="40" xr:uid="{C172BEE0-ADA3-4A2A-87DB-B28626A6DED7}"/>
    <cellStyle name="Normal 4" xfId="29" xr:uid="{723C5A7B-9446-414F-AE65-95A032ADDE0C}"/>
    <cellStyle name="Normal 5" xfId="44" xr:uid="{0EA860DB-E4CC-43A3-9928-0D2BE12A19BA}"/>
    <cellStyle name="Normal 6" xfId="6" xr:uid="{00000000-0005-0000-0000-00000E000000}"/>
    <cellStyle name="Normal 6 2" xfId="42" xr:uid="{A05399E7-5A7F-4194-A247-126AEF7DA607}"/>
    <cellStyle name="Normal 6 3" xfId="48" xr:uid="{9B72715C-1B76-40B4-83B0-86CB62FF1F45}"/>
    <cellStyle name="Pourcentage" xfId="16" builtinId="5"/>
    <cellStyle name="Pourcentage 2" xfId="54" xr:uid="{3B08E284-B40F-4E02-B8E5-54D1F3401159}"/>
    <cellStyle name="Pourcentage 2 2" xfId="12" xr:uid="{00000000-0005-0000-0000-00000F000000}"/>
    <cellStyle name="Pourcentage 2 2 2" xfId="43" xr:uid="{344C18C6-5F69-4C0C-AAF9-F9A4E66A62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77</xdr:row>
      <xdr:rowOff>0</xdr:rowOff>
    </xdr:from>
    <xdr:to>
      <xdr:col>1</xdr:col>
      <xdr:colOff>9525</xdr:colOff>
      <xdr:row>77</xdr:row>
      <xdr:rowOff>0</xdr:rowOff>
    </xdr:to>
    <xdr:pic>
      <xdr:nvPicPr>
        <xdr:cNvPr id="2" name="Image 111">
          <a:extLst>
            <a:ext uri="{FF2B5EF4-FFF2-40B4-BE49-F238E27FC236}">
              <a16:creationId xmlns:a16="http://schemas.microsoft.com/office/drawing/2014/main" id="{F57F34EB-B800-4EFA-8F24-E1289D26C1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019250"/>
          <a:ext cx="3778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77</xdr:row>
      <xdr:rowOff>0</xdr:rowOff>
    </xdr:from>
    <xdr:to>
      <xdr:col>1</xdr:col>
      <xdr:colOff>9525</xdr:colOff>
      <xdr:row>77</xdr:row>
      <xdr:rowOff>0</xdr:rowOff>
    </xdr:to>
    <xdr:pic>
      <xdr:nvPicPr>
        <xdr:cNvPr id="3" name="Image 112">
          <a:extLst>
            <a:ext uri="{FF2B5EF4-FFF2-40B4-BE49-F238E27FC236}">
              <a16:creationId xmlns:a16="http://schemas.microsoft.com/office/drawing/2014/main" id="{F5DFCC96-6C17-4FBA-A65A-E300A7D554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019250"/>
          <a:ext cx="3778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77</xdr:row>
      <xdr:rowOff>0</xdr:rowOff>
    </xdr:from>
    <xdr:to>
      <xdr:col>1</xdr:col>
      <xdr:colOff>9525</xdr:colOff>
      <xdr:row>77</xdr:row>
      <xdr:rowOff>0</xdr:rowOff>
    </xdr:to>
    <xdr:pic>
      <xdr:nvPicPr>
        <xdr:cNvPr id="4" name="Image 113">
          <a:extLst>
            <a:ext uri="{FF2B5EF4-FFF2-40B4-BE49-F238E27FC236}">
              <a16:creationId xmlns:a16="http://schemas.microsoft.com/office/drawing/2014/main" id="{F8BDBFD3-2B73-427F-9AD5-6DB1479A2F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019250"/>
          <a:ext cx="3778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77</xdr:row>
      <xdr:rowOff>0</xdr:rowOff>
    </xdr:from>
    <xdr:to>
      <xdr:col>1</xdr:col>
      <xdr:colOff>9525</xdr:colOff>
      <xdr:row>77</xdr:row>
      <xdr:rowOff>0</xdr:rowOff>
    </xdr:to>
    <xdr:pic>
      <xdr:nvPicPr>
        <xdr:cNvPr id="5" name="Image 114">
          <a:extLst>
            <a:ext uri="{FF2B5EF4-FFF2-40B4-BE49-F238E27FC236}">
              <a16:creationId xmlns:a16="http://schemas.microsoft.com/office/drawing/2014/main" id="{9CDD6116-99BB-485D-98A2-06018FED2D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019250"/>
          <a:ext cx="3778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80</xdr:row>
      <xdr:rowOff>0</xdr:rowOff>
    </xdr:from>
    <xdr:to>
      <xdr:col>1</xdr:col>
      <xdr:colOff>9525</xdr:colOff>
      <xdr:row>80</xdr:row>
      <xdr:rowOff>0</xdr:rowOff>
    </xdr:to>
    <xdr:pic>
      <xdr:nvPicPr>
        <xdr:cNvPr id="2" name="Image 111">
          <a:extLst>
            <a:ext uri="{FF2B5EF4-FFF2-40B4-BE49-F238E27FC236}">
              <a16:creationId xmlns:a16="http://schemas.microsoft.com/office/drawing/2014/main" id="{6C032D8A-0A30-41CE-8D68-5C69579440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095450"/>
          <a:ext cx="3778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80</xdr:row>
      <xdr:rowOff>0</xdr:rowOff>
    </xdr:from>
    <xdr:to>
      <xdr:col>1</xdr:col>
      <xdr:colOff>9525</xdr:colOff>
      <xdr:row>80</xdr:row>
      <xdr:rowOff>0</xdr:rowOff>
    </xdr:to>
    <xdr:pic>
      <xdr:nvPicPr>
        <xdr:cNvPr id="3" name="Image 112">
          <a:extLst>
            <a:ext uri="{FF2B5EF4-FFF2-40B4-BE49-F238E27FC236}">
              <a16:creationId xmlns:a16="http://schemas.microsoft.com/office/drawing/2014/main" id="{3C4F3C36-7DAB-4BA7-817E-F02F723B42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095450"/>
          <a:ext cx="3778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80</xdr:row>
      <xdr:rowOff>0</xdr:rowOff>
    </xdr:from>
    <xdr:to>
      <xdr:col>1</xdr:col>
      <xdr:colOff>9525</xdr:colOff>
      <xdr:row>80</xdr:row>
      <xdr:rowOff>0</xdr:rowOff>
    </xdr:to>
    <xdr:pic>
      <xdr:nvPicPr>
        <xdr:cNvPr id="4" name="Image 113">
          <a:extLst>
            <a:ext uri="{FF2B5EF4-FFF2-40B4-BE49-F238E27FC236}">
              <a16:creationId xmlns:a16="http://schemas.microsoft.com/office/drawing/2014/main" id="{F1A12000-76DF-4B31-BEF3-3CE5E26D1B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095450"/>
          <a:ext cx="3778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80</xdr:row>
      <xdr:rowOff>0</xdr:rowOff>
    </xdr:from>
    <xdr:to>
      <xdr:col>1</xdr:col>
      <xdr:colOff>9525</xdr:colOff>
      <xdr:row>80</xdr:row>
      <xdr:rowOff>0</xdr:rowOff>
    </xdr:to>
    <xdr:pic>
      <xdr:nvPicPr>
        <xdr:cNvPr id="5" name="Image 114">
          <a:extLst>
            <a:ext uri="{FF2B5EF4-FFF2-40B4-BE49-F238E27FC236}">
              <a16:creationId xmlns:a16="http://schemas.microsoft.com/office/drawing/2014/main" id="{9C3BBB6E-AADC-4EE1-844C-B4EE952CA7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095450"/>
          <a:ext cx="3778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80</xdr:row>
      <xdr:rowOff>0</xdr:rowOff>
    </xdr:from>
    <xdr:to>
      <xdr:col>1</xdr:col>
      <xdr:colOff>9525</xdr:colOff>
      <xdr:row>80</xdr:row>
      <xdr:rowOff>0</xdr:rowOff>
    </xdr:to>
    <xdr:pic>
      <xdr:nvPicPr>
        <xdr:cNvPr id="6" name="Image 111">
          <a:extLst>
            <a:ext uri="{FF2B5EF4-FFF2-40B4-BE49-F238E27FC236}">
              <a16:creationId xmlns:a16="http://schemas.microsoft.com/office/drawing/2014/main" id="{774C701C-51C4-4F7A-B295-CCF5E43160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858028"/>
          <a:ext cx="37621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80</xdr:row>
      <xdr:rowOff>0</xdr:rowOff>
    </xdr:from>
    <xdr:to>
      <xdr:col>1</xdr:col>
      <xdr:colOff>9525</xdr:colOff>
      <xdr:row>80</xdr:row>
      <xdr:rowOff>0</xdr:rowOff>
    </xdr:to>
    <xdr:pic>
      <xdr:nvPicPr>
        <xdr:cNvPr id="7" name="Image 112">
          <a:extLst>
            <a:ext uri="{FF2B5EF4-FFF2-40B4-BE49-F238E27FC236}">
              <a16:creationId xmlns:a16="http://schemas.microsoft.com/office/drawing/2014/main" id="{2C52B115-CC35-4DD4-A2F0-D31CA0C4BA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858028"/>
          <a:ext cx="37621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80</xdr:row>
      <xdr:rowOff>0</xdr:rowOff>
    </xdr:from>
    <xdr:to>
      <xdr:col>1</xdr:col>
      <xdr:colOff>9525</xdr:colOff>
      <xdr:row>80</xdr:row>
      <xdr:rowOff>0</xdr:rowOff>
    </xdr:to>
    <xdr:pic>
      <xdr:nvPicPr>
        <xdr:cNvPr id="8" name="Image 113">
          <a:extLst>
            <a:ext uri="{FF2B5EF4-FFF2-40B4-BE49-F238E27FC236}">
              <a16:creationId xmlns:a16="http://schemas.microsoft.com/office/drawing/2014/main" id="{64F103D5-950C-409D-A3AF-64ECBF6B05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858028"/>
          <a:ext cx="37621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80</xdr:row>
      <xdr:rowOff>0</xdr:rowOff>
    </xdr:from>
    <xdr:to>
      <xdr:col>1</xdr:col>
      <xdr:colOff>9525</xdr:colOff>
      <xdr:row>80</xdr:row>
      <xdr:rowOff>0</xdr:rowOff>
    </xdr:to>
    <xdr:pic>
      <xdr:nvPicPr>
        <xdr:cNvPr id="13" name="Image 114">
          <a:extLst>
            <a:ext uri="{FF2B5EF4-FFF2-40B4-BE49-F238E27FC236}">
              <a16:creationId xmlns:a16="http://schemas.microsoft.com/office/drawing/2014/main" id="{C7394ED3-48B7-47D2-AB0C-1BD782418B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858028"/>
          <a:ext cx="37621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4F928-947D-4078-88BF-85D292E229A2}">
  <sheetPr>
    <tabColor rgb="FF92D050"/>
  </sheetPr>
  <dimension ref="B2:L41"/>
  <sheetViews>
    <sheetView view="pageBreakPreview" zoomScale="84" zoomScaleNormal="33" zoomScaleSheetLayoutView="100" workbookViewId="0">
      <selection activeCell="K11" sqref="K11"/>
    </sheetView>
  </sheetViews>
  <sheetFormatPr baseColWidth="10" defaultColWidth="8.7265625" defaultRowHeight="14.5" x14ac:dyDescent="0.35"/>
  <cols>
    <col min="1" max="1" width="6.26953125" style="5" customWidth="1"/>
    <col min="2" max="2" width="9.453125" style="5" customWidth="1"/>
    <col min="3" max="3" width="16.90625" style="5" customWidth="1"/>
    <col min="4" max="4" width="19.6328125" style="5" customWidth="1"/>
    <col min="5" max="5" width="14.26953125" style="5" customWidth="1"/>
    <col min="6" max="6" width="22.81640625" style="5" customWidth="1"/>
    <col min="7" max="7" width="16" style="32" customWidth="1"/>
    <col min="8" max="8" width="10.90625" style="32" customWidth="1"/>
    <col min="9" max="9" width="7.26953125" style="32" customWidth="1"/>
    <col min="10" max="10" width="8.90625" style="32" customWidth="1"/>
    <col min="11" max="11" width="11.7265625" style="32" customWidth="1"/>
    <col min="12" max="12" width="24.08984375" style="33" customWidth="1"/>
    <col min="13" max="16384" width="8.7265625" style="5"/>
  </cols>
  <sheetData>
    <row r="2" spans="2:12" x14ac:dyDescent="0.35">
      <c r="B2" s="179" t="s">
        <v>55</v>
      </c>
      <c r="C2" s="179"/>
      <c r="D2" s="179"/>
      <c r="E2" s="179"/>
      <c r="F2" s="179"/>
      <c r="G2" s="179"/>
      <c r="H2" s="179"/>
      <c r="I2" s="179"/>
      <c r="J2" s="179"/>
      <c r="K2" s="179"/>
      <c r="L2" s="179"/>
    </row>
    <row r="3" spans="2:12" ht="22" customHeight="1" x14ac:dyDescent="0.35">
      <c r="B3" s="179"/>
      <c r="C3" s="179"/>
      <c r="D3" s="179"/>
      <c r="E3" s="179"/>
      <c r="F3" s="179"/>
      <c r="G3" s="179"/>
      <c r="H3" s="179"/>
      <c r="I3" s="179"/>
      <c r="J3" s="179"/>
      <c r="K3" s="179"/>
      <c r="L3" s="179"/>
    </row>
    <row r="4" spans="2:12" x14ac:dyDescent="0.35">
      <c r="B4" s="34"/>
      <c r="C4" s="34"/>
      <c r="D4" s="34"/>
      <c r="E4" s="34"/>
      <c r="F4" s="34"/>
      <c r="G4" s="35"/>
      <c r="H4" s="35"/>
      <c r="I4" s="35"/>
      <c r="J4" s="35"/>
      <c r="K4" s="35"/>
      <c r="L4" s="36"/>
    </row>
    <row r="5" spans="2:12" ht="17.5" x14ac:dyDescent="0.35">
      <c r="B5" s="180" t="s">
        <v>34</v>
      </c>
      <c r="C5" s="180"/>
      <c r="D5" s="180"/>
      <c r="E5" s="180"/>
      <c r="F5" s="180"/>
      <c r="G5" s="180"/>
      <c r="H5" s="180"/>
      <c r="I5" s="180"/>
      <c r="J5" s="180"/>
      <c r="K5" s="180"/>
      <c r="L5" s="180"/>
    </row>
    <row r="6" spans="2:12" ht="23" customHeight="1" x14ac:dyDescent="0.35">
      <c r="B6" s="181" t="s">
        <v>47</v>
      </c>
      <c r="C6" s="182" t="s">
        <v>48</v>
      </c>
      <c r="D6" s="182" t="s">
        <v>54</v>
      </c>
      <c r="E6" s="182" t="s">
        <v>50</v>
      </c>
      <c r="F6" s="184" t="s">
        <v>44</v>
      </c>
      <c r="G6" s="173" t="s">
        <v>56</v>
      </c>
      <c r="H6" s="173" t="s">
        <v>57</v>
      </c>
      <c r="I6" s="175" t="s">
        <v>58</v>
      </c>
      <c r="J6" s="175"/>
      <c r="K6" s="175"/>
      <c r="L6" s="186" t="s">
        <v>0</v>
      </c>
    </row>
    <row r="7" spans="2:12" ht="26.5" customHeight="1" x14ac:dyDescent="0.35">
      <c r="B7" s="181"/>
      <c r="C7" s="183"/>
      <c r="D7" s="183"/>
      <c r="E7" s="183"/>
      <c r="F7" s="185"/>
      <c r="G7" s="174"/>
      <c r="H7" s="174"/>
      <c r="I7" s="55" t="s">
        <v>59</v>
      </c>
      <c r="J7" s="55" t="s">
        <v>60</v>
      </c>
      <c r="K7" s="55" t="s">
        <v>61</v>
      </c>
      <c r="L7" s="187"/>
    </row>
    <row r="8" spans="2:12" ht="32.5" customHeight="1" x14ac:dyDescent="0.35">
      <c r="B8" s="118" t="s">
        <v>49</v>
      </c>
      <c r="C8" s="37" t="s">
        <v>53</v>
      </c>
      <c r="D8" s="54" t="s">
        <v>51</v>
      </c>
      <c r="E8" s="54" t="s">
        <v>51</v>
      </c>
      <c r="F8" s="54" t="s">
        <v>52</v>
      </c>
      <c r="G8" s="37">
        <v>1</v>
      </c>
      <c r="H8" s="37">
        <v>1</v>
      </c>
      <c r="I8" s="37">
        <v>1</v>
      </c>
      <c r="J8" s="37">
        <v>1</v>
      </c>
      <c r="K8" s="37">
        <v>1</v>
      </c>
      <c r="L8" s="38">
        <f>Guingreni!F154</f>
        <v>0</v>
      </c>
    </row>
    <row r="9" spans="2:12" ht="40" customHeight="1" x14ac:dyDescent="0.35">
      <c r="B9" s="188" t="s">
        <v>62</v>
      </c>
      <c r="C9" s="188"/>
      <c r="D9" s="188"/>
      <c r="E9" s="188"/>
      <c r="F9" s="188"/>
      <c r="G9" s="188"/>
      <c r="H9" s="176">
        <f>L8</f>
        <v>0</v>
      </c>
      <c r="I9" s="177"/>
      <c r="J9" s="177"/>
      <c r="K9" s="177"/>
      <c r="L9" s="178"/>
    </row>
    <row r="10" spans="2:12" ht="15.5" x14ac:dyDescent="0.35">
      <c r="B10" s="39"/>
      <c r="C10" s="40"/>
      <c r="D10" s="41"/>
      <c r="E10" s="41"/>
      <c r="F10" s="41"/>
      <c r="G10" s="41"/>
      <c r="H10" s="41"/>
      <c r="I10" s="41"/>
      <c r="J10" s="41"/>
      <c r="K10" s="41"/>
      <c r="L10" s="42"/>
    </row>
    <row r="11" spans="2:12" ht="15.5" x14ac:dyDescent="0.35">
      <c r="B11" s="39"/>
      <c r="C11" s="40"/>
      <c r="D11" s="41"/>
      <c r="E11" s="41"/>
      <c r="F11" s="41"/>
      <c r="G11" s="41"/>
      <c r="H11" s="41"/>
      <c r="I11" s="41"/>
      <c r="J11" s="41"/>
      <c r="K11" s="41"/>
      <c r="L11" s="42"/>
    </row>
    <row r="23" spans="2:12" x14ac:dyDescent="0.35">
      <c r="B23" s="43"/>
      <c r="C23" s="44"/>
      <c r="D23" s="44"/>
      <c r="E23" s="44"/>
      <c r="F23" s="44"/>
      <c r="G23" s="44"/>
      <c r="H23" s="44"/>
      <c r="I23" s="44"/>
      <c r="J23" s="44"/>
      <c r="K23" s="44"/>
      <c r="L23" s="45"/>
    </row>
    <row r="24" spans="2:12" x14ac:dyDescent="0.35">
      <c r="B24" s="46"/>
      <c r="C24" s="47"/>
      <c r="D24" s="48"/>
      <c r="E24" s="49"/>
      <c r="F24" s="49"/>
      <c r="G24" s="50"/>
      <c r="H24" s="50"/>
      <c r="I24" s="50"/>
      <c r="J24" s="50"/>
      <c r="K24" s="50"/>
      <c r="L24" s="51"/>
    </row>
    <row r="25" spans="2:12" x14ac:dyDescent="0.35">
      <c r="B25" s="46"/>
      <c r="C25" s="47"/>
      <c r="D25" s="48"/>
      <c r="E25" s="49"/>
      <c r="F25" s="49"/>
      <c r="G25" s="50"/>
      <c r="H25" s="50"/>
      <c r="I25" s="50"/>
      <c r="J25" s="50"/>
      <c r="K25" s="50"/>
      <c r="L25" s="51"/>
    </row>
    <row r="26" spans="2:12" x14ac:dyDescent="0.35">
      <c r="B26" s="46"/>
      <c r="C26" s="47"/>
      <c r="D26" s="48"/>
      <c r="E26" s="49"/>
      <c r="F26" s="49"/>
      <c r="G26" s="50"/>
      <c r="H26" s="50"/>
      <c r="I26" s="50"/>
      <c r="J26" s="50"/>
      <c r="K26" s="50"/>
      <c r="L26" s="51"/>
    </row>
    <row r="27" spans="2:12" x14ac:dyDescent="0.35">
      <c r="B27" s="46"/>
      <c r="C27" s="47"/>
      <c r="D27" s="48"/>
      <c r="E27" s="49"/>
      <c r="F27" s="49"/>
      <c r="G27" s="50"/>
      <c r="H27" s="50"/>
      <c r="I27" s="50"/>
      <c r="J27" s="50"/>
      <c r="K27" s="50"/>
      <c r="L27" s="51"/>
    </row>
    <row r="28" spans="2:12" x14ac:dyDescent="0.35">
      <c r="B28" s="46"/>
      <c r="C28" s="47"/>
      <c r="D28" s="48"/>
      <c r="E28" s="49"/>
      <c r="F28" s="49"/>
      <c r="G28" s="50"/>
      <c r="H28" s="50"/>
      <c r="I28" s="50"/>
      <c r="J28" s="50"/>
      <c r="K28" s="50"/>
      <c r="L28" s="51"/>
    </row>
    <row r="29" spans="2:12" x14ac:dyDescent="0.35">
      <c r="B29" s="46"/>
      <c r="C29" s="47"/>
      <c r="D29" s="52"/>
      <c r="E29" s="49"/>
      <c r="F29" s="49"/>
      <c r="G29" s="50"/>
      <c r="H29" s="50"/>
      <c r="I29" s="50"/>
      <c r="J29" s="50"/>
      <c r="K29" s="50"/>
      <c r="L29" s="51"/>
    </row>
    <row r="30" spans="2:12" x14ac:dyDescent="0.35">
      <c r="B30" s="46"/>
      <c r="C30" s="47"/>
      <c r="D30" s="52"/>
      <c r="E30" s="49"/>
      <c r="F30" s="49"/>
      <c r="G30" s="50"/>
      <c r="H30" s="50"/>
      <c r="I30" s="50"/>
      <c r="J30" s="50"/>
      <c r="K30" s="50"/>
      <c r="L30" s="51"/>
    </row>
    <row r="31" spans="2:12" x14ac:dyDescent="0.35">
      <c r="B31" s="46"/>
      <c r="C31" s="47"/>
      <c r="D31" s="53"/>
      <c r="E31" s="49"/>
      <c r="F31" s="49"/>
      <c r="G31" s="50"/>
      <c r="H31" s="50"/>
      <c r="I31" s="50"/>
      <c r="J31" s="50"/>
      <c r="K31" s="50"/>
      <c r="L31" s="51"/>
    </row>
    <row r="32" spans="2:12" x14ac:dyDescent="0.35">
      <c r="B32" s="46"/>
      <c r="C32" s="47"/>
      <c r="D32" s="53"/>
      <c r="E32" s="49"/>
      <c r="F32" s="49"/>
      <c r="G32" s="50"/>
      <c r="H32" s="50"/>
      <c r="I32" s="50"/>
      <c r="J32" s="50"/>
      <c r="K32" s="50"/>
      <c r="L32" s="51"/>
    </row>
    <row r="33" spans="2:12" x14ac:dyDescent="0.35">
      <c r="B33" s="46"/>
      <c r="C33" s="47"/>
      <c r="D33" s="53"/>
      <c r="E33" s="49"/>
      <c r="F33" s="49"/>
      <c r="G33" s="50"/>
      <c r="H33" s="50"/>
      <c r="I33" s="50"/>
      <c r="J33" s="50"/>
      <c r="K33" s="50"/>
      <c r="L33" s="51"/>
    </row>
    <row r="34" spans="2:12" x14ac:dyDescent="0.35">
      <c r="B34" s="46"/>
      <c r="C34" s="47"/>
      <c r="D34" s="52"/>
      <c r="E34" s="49"/>
      <c r="F34" s="49"/>
      <c r="G34" s="50"/>
      <c r="H34" s="50"/>
      <c r="I34" s="50"/>
      <c r="J34" s="50"/>
      <c r="K34" s="50"/>
      <c r="L34" s="51"/>
    </row>
    <row r="35" spans="2:12" x14ac:dyDescent="0.35">
      <c r="B35" s="46"/>
      <c r="C35" s="47"/>
      <c r="D35" s="52"/>
      <c r="E35" s="49"/>
      <c r="F35" s="49"/>
      <c r="G35" s="50"/>
      <c r="H35" s="50"/>
      <c r="I35" s="50"/>
      <c r="J35" s="50"/>
      <c r="K35" s="50"/>
      <c r="L35" s="51"/>
    </row>
    <row r="36" spans="2:12" x14ac:dyDescent="0.35">
      <c r="B36" s="46"/>
      <c r="C36" s="47"/>
      <c r="D36" s="53"/>
      <c r="E36" s="49"/>
      <c r="F36" s="49"/>
      <c r="G36" s="50"/>
      <c r="H36" s="50"/>
      <c r="I36" s="50"/>
      <c r="J36" s="50"/>
      <c r="K36" s="50"/>
      <c r="L36" s="51"/>
    </row>
    <row r="37" spans="2:12" x14ac:dyDescent="0.35">
      <c r="B37" s="46"/>
      <c r="C37" s="47"/>
      <c r="D37" s="53"/>
      <c r="E37" s="49"/>
      <c r="F37" s="49"/>
      <c r="G37" s="50"/>
      <c r="H37" s="50"/>
      <c r="I37" s="50"/>
      <c r="J37" s="50"/>
      <c r="K37" s="50"/>
      <c r="L37" s="51"/>
    </row>
    <row r="38" spans="2:12" x14ac:dyDescent="0.35">
      <c r="B38" s="46"/>
      <c r="C38" s="47"/>
      <c r="D38" s="48"/>
      <c r="E38" s="49"/>
      <c r="F38" s="49"/>
      <c r="G38" s="50"/>
      <c r="H38" s="50"/>
      <c r="I38" s="50"/>
      <c r="J38" s="50"/>
      <c r="K38" s="50"/>
      <c r="L38" s="51"/>
    </row>
    <row r="39" spans="2:12" x14ac:dyDescent="0.35">
      <c r="B39" s="46"/>
      <c r="C39" s="47"/>
      <c r="D39" s="48"/>
      <c r="E39" s="49"/>
      <c r="F39" s="49"/>
      <c r="G39" s="50"/>
      <c r="H39" s="50"/>
      <c r="I39" s="50"/>
      <c r="J39" s="50"/>
      <c r="K39" s="50"/>
      <c r="L39" s="51"/>
    </row>
    <row r="40" spans="2:12" x14ac:dyDescent="0.35">
      <c r="B40" s="46"/>
      <c r="C40" s="47"/>
      <c r="D40" s="48"/>
      <c r="E40" s="49"/>
      <c r="F40" s="49"/>
      <c r="G40" s="50"/>
      <c r="H40" s="50"/>
      <c r="I40" s="50"/>
      <c r="J40" s="50"/>
      <c r="K40" s="50"/>
      <c r="L40" s="51"/>
    </row>
    <row r="41" spans="2:12" x14ac:dyDescent="0.35">
      <c r="B41" s="46"/>
      <c r="C41" s="47"/>
      <c r="D41" s="48"/>
      <c r="E41" s="49"/>
      <c r="F41" s="49"/>
      <c r="G41" s="50"/>
      <c r="H41" s="50"/>
      <c r="I41" s="50"/>
      <c r="J41" s="50"/>
      <c r="K41" s="50"/>
      <c r="L41" s="51"/>
    </row>
  </sheetData>
  <mergeCells count="13">
    <mergeCell ref="H6:H7"/>
    <mergeCell ref="I6:K6"/>
    <mergeCell ref="H9:L9"/>
    <mergeCell ref="B2:L3"/>
    <mergeCell ref="B5:L5"/>
    <mergeCell ref="B6:B7"/>
    <mergeCell ref="C6:C7"/>
    <mergeCell ref="D6:D7"/>
    <mergeCell ref="E6:E7"/>
    <mergeCell ref="F6:F7"/>
    <mergeCell ref="G6:G7"/>
    <mergeCell ref="L6:L7"/>
    <mergeCell ref="B9:G9"/>
  </mergeCells>
  <printOptions horizontalCentered="1" verticalCentered="1"/>
  <pageMargins left="0.70866141732283472" right="0.70866141732283472" top="0.74803149606299213" bottom="0.74803149606299213" header="0.31496062992125984" footer="0.31496062992125984"/>
  <pageSetup paperSize="9" scale="5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B8E72-D349-47FB-A44D-3CF517886554}">
  <sheetPr>
    <tabColor theme="0"/>
  </sheetPr>
  <dimension ref="A1:I192"/>
  <sheetViews>
    <sheetView view="pageBreakPreview" topLeftCell="A118" zoomScale="75" zoomScaleNormal="100" zoomScaleSheetLayoutView="100" workbookViewId="0">
      <selection activeCell="B121" sqref="B121:B131"/>
    </sheetView>
  </sheetViews>
  <sheetFormatPr baseColWidth="10" defaultColWidth="4.26953125" defaultRowHeight="13" x14ac:dyDescent="0.3"/>
  <cols>
    <col min="1" max="1" width="5.26953125" style="135" customWidth="1"/>
    <col min="2" max="2" width="108.54296875" style="133" customWidth="1"/>
    <col min="3" max="16384" width="4.26953125" style="134"/>
  </cols>
  <sheetData>
    <row r="1" spans="1:2" ht="21" customHeight="1" x14ac:dyDescent="0.3">
      <c r="A1" s="189" t="s">
        <v>321</v>
      </c>
      <c r="B1" s="189"/>
    </row>
    <row r="2" spans="1:2" s="132" customFormat="1" ht="21.5" customHeight="1" x14ac:dyDescent="0.35">
      <c r="A2" s="189"/>
      <c r="B2" s="189"/>
    </row>
    <row r="3" spans="1:2" s="3" customFormat="1" x14ac:dyDescent="0.3">
      <c r="A3" s="190" t="s">
        <v>319</v>
      </c>
      <c r="B3" s="190"/>
    </row>
    <row r="4" spans="1:2" s="3" customFormat="1" x14ac:dyDescent="0.3">
      <c r="A4" s="190"/>
      <c r="B4" s="190"/>
    </row>
    <row r="5" spans="1:2" s="3" customFormat="1" x14ac:dyDescent="0.3">
      <c r="A5" s="155" t="s">
        <v>35</v>
      </c>
      <c r="B5" s="6" t="s">
        <v>43</v>
      </c>
    </row>
    <row r="6" spans="1:2" s="3" customFormat="1" ht="14.5" customHeight="1" x14ac:dyDescent="0.3">
      <c r="A6" s="191" t="s">
        <v>45</v>
      </c>
      <c r="B6" s="191"/>
    </row>
    <row r="7" spans="1:2" s="3" customFormat="1" x14ac:dyDescent="0.3">
      <c r="A7" s="155"/>
      <c r="B7" s="4"/>
    </row>
    <row r="8" spans="1:2" s="3" customFormat="1" ht="14.5" customHeight="1" x14ac:dyDescent="0.3">
      <c r="A8" s="192" t="s">
        <v>30</v>
      </c>
      <c r="B8" s="193" t="s">
        <v>31</v>
      </c>
    </row>
    <row r="9" spans="1:2" s="3" customFormat="1" ht="3" customHeight="1" x14ac:dyDescent="0.3">
      <c r="A9" s="192"/>
      <c r="B9" s="193"/>
    </row>
    <row r="10" spans="1:2" ht="4" customHeight="1" x14ac:dyDescent="0.3">
      <c r="A10" s="192"/>
      <c r="B10" s="193"/>
    </row>
    <row r="11" spans="1:2" x14ac:dyDescent="0.3">
      <c r="A11" s="57" t="s">
        <v>315</v>
      </c>
      <c r="B11" s="149" t="s">
        <v>2</v>
      </c>
    </row>
    <row r="12" spans="1:2" ht="17.5" customHeight="1" x14ac:dyDescent="0.3">
      <c r="A12" s="57" t="s">
        <v>183</v>
      </c>
      <c r="B12" s="160" t="s">
        <v>63</v>
      </c>
    </row>
    <row r="13" spans="1:2" ht="45.5" customHeight="1" x14ac:dyDescent="0.3">
      <c r="A13" s="57" t="s">
        <v>184</v>
      </c>
      <c r="B13" s="131" t="s">
        <v>178</v>
      </c>
    </row>
    <row r="14" spans="1:2" ht="69" customHeight="1" x14ac:dyDescent="0.3">
      <c r="A14" s="57" t="s">
        <v>185</v>
      </c>
      <c r="B14" s="131" t="s">
        <v>104</v>
      </c>
    </row>
    <row r="15" spans="1:2" ht="15.5" customHeight="1" x14ac:dyDescent="0.3">
      <c r="A15" s="57" t="s">
        <v>314</v>
      </c>
      <c r="B15" s="160" t="s">
        <v>97</v>
      </c>
    </row>
    <row r="16" spans="1:2" ht="15" customHeight="1" x14ac:dyDescent="0.3">
      <c r="A16" s="57" t="s">
        <v>186</v>
      </c>
      <c r="B16" s="160" t="s">
        <v>64</v>
      </c>
    </row>
    <row r="17" spans="1:2" ht="53.5" customHeight="1" x14ac:dyDescent="0.3">
      <c r="A17" s="156" t="s">
        <v>188</v>
      </c>
      <c r="B17" s="161" t="s">
        <v>105</v>
      </c>
    </row>
    <row r="18" spans="1:2" ht="53.5" customHeight="1" x14ac:dyDescent="0.3">
      <c r="A18" s="156" t="s">
        <v>189</v>
      </c>
      <c r="B18" s="161" t="s">
        <v>165</v>
      </c>
    </row>
    <row r="19" spans="1:2" ht="39" customHeight="1" x14ac:dyDescent="0.3">
      <c r="A19" s="156" t="s">
        <v>190</v>
      </c>
      <c r="B19" s="161" t="s">
        <v>106</v>
      </c>
    </row>
    <row r="20" spans="1:2" ht="36" customHeight="1" x14ac:dyDescent="0.3">
      <c r="A20" s="156" t="s">
        <v>191</v>
      </c>
      <c r="B20" s="131" t="s">
        <v>98</v>
      </c>
    </row>
    <row r="21" spans="1:2" ht="43" customHeight="1" x14ac:dyDescent="0.3">
      <c r="A21" s="156" t="s">
        <v>192</v>
      </c>
      <c r="B21" s="64" t="s">
        <v>107</v>
      </c>
    </row>
    <row r="22" spans="1:2" ht="38" customHeight="1" x14ac:dyDescent="0.3">
      <c r="A22" s="156" t="s">
        <v>193</v>
      </c>
      <c r="B22" s="64" t="s">
        <v>109</v>
      </c>
    </row>
    <row r="23" spans="1:2" ht="35" customHeight="1" x14ac:dyDescent="0.3">
      <c r="A23" s="156" t="s">
        <v>194</v>
      </c>
      <c r="B23" s="64" t="s">
        <v>92</v>
      </c>
    </row>
    <row r="24" spans="1:2" ht="53" customHeight="1" x14ac:dyDescent="0.3">
      <c r="A24" s="156" t="s">
        <v>195</v>
      </c>
      <c r="B24" s="162" t="s">
        <v>108</v>
      </c>
    </row>
    <row r="25" spans="1:2" ht="53" customHeight="1" x14ac:dyDescent="0.3">
      <c r="A25" s="156" t="s">
        <v>196</v>
      </c>
      <c r="B25" s="162" t="s">
        <v>166</v>
      </c>
    </row>
    <row r="26" spans="1:2" ht="26" x14ac:dyDescent="0.3">
      <c r="A26" s="156" t="s">
        <v>197</v>
      </c>
      <c r="B26" s="162" t="s">
        <v>110</v>
      </c>
    </row>
    <row r="27" spans="1:2" ht="26.5" customHeight="1" x14ac:dyDescent="0.3">
      <c r="A27" s="156" t="s">
        <v>198</v>
      </c>
      <c r="B27" s="64" t="s">
        <v>167</v>
      </c>
    </row>
    <row r="28" spans="1:2" ht="26.5" customHeight="1" x14ac:dyDescent="0.3">
      <c r="A28" s="156" t="s">
        <v>199</v>
      </c>
      <c r="B28" s="64" t="s">
        <v>168</v>
      </c>
    </row>
    <row r="29" spans="1:2" ht="24.5" customHeight="1" x14ac:dyDescent="0.3">
      <c r="A29" s="156" t="s">
        <v>200</v>
      </c>
      <c r="B29" s="64" t="s">
        <v>114</v>
      </c>
    </row>
    <row r="30" spans="1:2" ht="24.5" customHeight="1" x14ac:dyDescent="0.3">
      <c r="A30" s="156" t="s">
        <v>201</v>
      </c>
      <c r="B30" s="64" t="s">
        <v>115</v>
      </c>
    </row>
    <row r="31" spans="1:2" x14ac:dyDescent="0.3">
      <c r="A31" s="156" t="s">
        <v>202</v>
      </c>
      <c r="B31" s="64" t="s">
        <v>116</v>
      </c>
    </row>
    <row r="32" spans="1:2" x14ac:dyDescent="0.3">
      <c r="A32" s="156" t="s">
        <v>203</v>
      </c>
      <c r="B32" s="64" t="s">
        <v>117</v>
      </c>
    </row>
    <row r="33" spans="1:2" ht="63" customHeight="1" x14ac:dyDescent="0.3">
      <c r="A33" s="156" t="s">
        <v>204</v>
      </c>
      <c r="B33" s="64" t="s">
        <v>111</v>
      </c>
    </row>
    <row r="34" spans="1:2" ht="63" customHeight="1" x14ac:dyDescent="0.3">
      <c r="A34" s="156" t="s">
        <v>205</v>
      </c>
      <c r="B34" s="64" t="s">
        <v>169</v>
      </c>
    </row>
    <row r="35" spans="1:2" s="151" customFormat="1" ht="46" customHeight="1" x14ac:dyDescent="0.3">
      <c r="A35" s="156" t="s">
        <v>206</v>
      </c>
      <c r="B35" s="64" t="s">
        <v>93</v>
      </c>
    </row>
    <row r="36" spans="1:2" s="151" customFormat="1" ht="61" customHeight="1" x14ac:dyDescent="0.3">
      <c r="A36" s="156" t="s">
        <v>207</v>
      </c>
      <c r="B36" s="64" t="s">
        <v>170</v>
      </c>
    </row>
    <row r="37" spans="1:2" x14ac:dyDescent="0.3">
      <c r="A37" s="156" t="s">
        <v>208</v>
      </c>
      <c r="B37" s="163" t="s">
        <v>112</v>
      </c>
    </row>
    <row r="38" spans="1:2" x14ac:dyDescent="0.3">
      <c r="A38" s="156" t="s">
        <v>209</v>
      </c>
      <c r="B38" s="64" t="s">
        <v>113</v>
      </c>
    </row>
    <row r="39" spans="1:2" x14ac:dyDescent="0.3">
      <c r="A39" s="156" t="s">
        <v>210</v>
      </c>
      <c r="B39" s="64" t="s">
        <v>38</v>
      </c>
    </row>
    <row r="40" spans="1:2" ht="26" x14ac:dyDescent="0.3">
      <c r="A40" s="156" t="s">
        <v>211</v>
      </c>
      <c r="B40" s="64" t="s">
        <v>94</v>
      </c>
    </row>
    <row r="41" spans="1:2" ht="59.5" customHeight="1" x14ac:dyDescent="0.3">
      <c r="A41" s="156" t="s">
        <v>212</v>
      </c>
      <c r="B41" s="64" t="s">
        <v>95</v>
      </c>
    </row>
    <row r="42" spans="1:2" ht="26" x14ac:dyDescent="0.3">
      <c r="A42" s="156" t="s">
        <v>213</v>
      </c>
      <c r="B42" s="64" t="s">
        <v>96</v>
      </c>
    </row>
    <row r="43" spans="1:2" ht="18.5" customHeight="1" x14ac:dyDescent="0.3">
      <c r="A43" s="57" t="s">
        <v>187</v>
      </c>
      <c r="B43" s="160" t="s">
        <v>65</v>
      </c>
    </row>
    <row r="44" spans="1:2" ht="36" customHeight="1" x14ac:dyDescent="0.3">
      <c r="A44" s="57" t="s">
        <v>214</v>
      </c>
      <c r="B44" s="131" t="s">
        <v>99</v>
      </c>
    </row>
    <row r="45" spans="1:2" x14ac:dyDescent="0.3">
      <c r="A45" s="57" t="s">
        <v>215</v>
      </c>
      <c r="B45" s="64" t="s">
        <v>118</v>
      </c>
    </row>
    <row r="46" spans="1:2" x14ac:dyDescent="0.3">
      <c r="A46" s="57" t="s">
        <v>216</v>
      </c>
      <c r="B46" s="64" t="s">
        <v>119</v>
      </c>
    </row>
    <row r="47" spans="1:2" x14ac:dyDescent="0.3">
      <c r="A47" s="57" t="s">
        <v>217</v>
      </c>
      <c r="B47" s="64" t="s">
        <v>120</v>
      </c>
    </row>
    <row r="48" spans="1:2" x14ac:dyDescent="0.3">
      <c r="A48" s="57" t="s">
        <v>218</v>
      </c>
      <c r="B48" s="64" t="s">
        <v>121</v>
      </c>
    </row>
    <row r="49" spans="1:2" x14ac:dyDescent="0.3">
      <c r="A49" s="57" t="s">
        <v>219</v>
      </c>
      <c r="B49" s="64" t="s">
        <v>122</v>
      </c>
    </row>
    <row r="50" spans="1:2" ht="26" x14ac:dyDescent="0.3">
      <c r="A50" s="57" t="s">
        <v>220</v>
      </c>
      <c r="B50" s="64" t="s">
        <v>123</v>
      </c>
    </row>
    <row r="51" spans="1:2" x14ac:dyDescent="0.3">
      <c r="A51" s="57" t="s">
        <v>221</v>
      </c>
      <c r="B51" s="164" t="s">
        <v>124</v>
      </c>
    </row>
    <row r="52" spans="1:2" x14ac:dyDescent="0.3">
      <c r="A52" s="57" t="s">
        <v>222</v>
      </c>
      <c r="B52" s="164" t="s">
        <v>125</v>
      </c>
    </row>
    <row r="53" spans="1:2" ht="11" customHeight="1" x14ac:dyDescent="0.3">
      <c r="A53" s="57" t="s">
        <v>223</v>
      </c>
      <c r="B53" s="64" t="s">
        <v>39</v>
      </c>
    </row>
    <row r="54" spans="1:2" x14ac:dyDescent="0.3">
      <c r="A54" s="57" t="s">
        <v>224</v>
      </c>
      <c r="B54" s="64" t="s">
        <v>174</v>
      </c>
    </row>
    <row r="55" spans="1:2" ht="17.5" customHeight="1" x14ac:dyDescent="0.3">
      <c r="A55" s="57" t="s">
        <v>225</v>
      </c>
      <c r="B55" s="131" t="s">
        <v>66</v>
      </c>
    </row>
    <row r="56" spans="1:2" x14ac:dyDescent="0.3">
      <c r="A56" s="57" t="s">
        <v>313</v>
      </c>
      <c r="B56" s="149" t="s">
        <v>8</v>
      </c>
    </row>
    <row r="57" spans="1:2" ht="21.5" customHeight="1" x14ac:dyDescent="0.3">
      <c r="A57" s="57" t="s">
        <v>226</v>
      </c>
      <c r="B57" s="131" t="s">
        <v>71</v>
      </c>
    </row>
    <row r="58" spans="1:2" ht="29" customHeight="1" x14ac:dyDescent="0.3">
      <c r="A58" s="57" t="s">
        <v>227</v>
      </c>
      <c r="B58" s="127" t="s">
        <v>9</v>
      </c>
    </row>
    <row r="59" spans="1:2" x14ac:dyDescent="0.3">
      <c r="A59" s="57" t="s">
        <v>228</v>
      </c>
      <c r="B59" s="131" t="s">
        <v>10</v>
      </c>
    </row>
    <row r="60" spans="1:2" ht="31.5" customHeight="1" x14ac:dyDescent="0.3">
      <c r="A60" s="57" t="s">
        <v>229</v>
      </c>
      <c r="B60" s="131" t="s">
        <v>11</v>
      </c>
    </row>
    <row r="61" spans="1:2" ht="30" customHeight="1" x14ac:dyDescent="0.3">
      <c r="A61" s="57" t="s">
        <v>230</v>
      </c>
      <c r="B61" s="131" t="s">
        <v>320</v>
      </c>
    </row>
    <row r="62" spans="1:2" ht="28.5" customHeight="1" x14ac:dyDescent="0.3">
      <c r="A62" s="57" t="s">
        <v>231</v>
      </c>
      <c r="B62" s="131" t="s">
        <v>126</v>
      </c>
    </row>
    <row r="63" spans="1:2" ht="35" customHeight="1" x14ac:dyDescent="0.3">
      <c r="A63" s="57" t="s">
        <v>232</v>
      </c>
      <c r="B63" s="131" t="s">
        <v>133</v>
      </c>
    </row>
    <row r="64" spans="1:2" ht="27" customHeight="1" x14ac:dyDescent="0.3">
      <c r="A64" s="57" t="s">
        <v>233</v>
      </c>
      <c r="B64" s="131" t="s">
        <v>132</v>
      </c>
    </row>
    <row r="65" spans="1:2" ht="17.5" customHeight="1" x14ac:dyDescent="0.3">
      <c r="A65" s="57" t="s">
        <v>234</v>
      </c>
      <c r="B65" s="131" t="s">
        <v>127</v>
      </c>
    </row>
    <row r="66" spans="1:2" ht="17.5" customHeight="1" x14ac:dyDescent="0.3">
      <c r="A66" s="57" t="s">
        <v>235</v>
      </c>
      <c r="B66" s="131" t="s">
        <v>128</v>
      </c>
    </row>
    <row r="67" spans="1:2" ht="22" customHeight="1" x14ac:dyDescent="0.3">
      <c r="A67" s="57" t="s">
        <v>236</v>
      </c>
      <c r="B67" s="131" t="s">
        <v>129</v>
      </c>
    </row>
    <row r="68" spans="1:2" ht="18.5" customHeight="1" x14ac:dyDescent="0.3">
      <c r="A68" s="57" t="s">
        <v>237</v>
      </c>
      <c r="B68" s="131" t="s">
        <v>131</v>
      </c>
    </row>
    <row r="69" spans="1:2" ht="18.5" customHeight="1" x14ac:dyDescent="0.3">
      <c r="A69" s="57" t="s">
        <v>238</v>
      </c>
      <c r="B69" s="131" t="s">
        <v>134</v>
      </c>
    </row>
    <row r="70" spans="1:2" ht="20.5" customHeight="1" x14ac:dyDescent="0.3">
      <c r="A70" s="57" t="s">
        <v>239</v>
      </c>
      <c r="B70" s="131" t="s">
        <v>130</v>
      </c>
    </row>
    <row r="71" spans="1:2" ht="14" customHeight="1" x14ac:dyDescent="0.3">
      <c r="A71" s="57" t="s">
        <v>240</v>
      </c>
      <c r="B71" s="131" t="s">
        <v>12</v>
      </c>
    </row>
    <row r="72" spans="1:2" ht="20" customHeight="1" x14ac:dyDescent="0.3">
      <c r="A72" s="57" t="s">
        <v>241</v>
      </c>
      <c r="B72" s="131" t="s">
        <v>13</v>
      </c>
    </row>
    <row r="73" spans="1:2" s="136" customFormat="1" ht="18.5" customHeight="1" x14ac:dyDescent="0.35">
      <c r="A73" s="165" t="s">
        <v>312</v>
      </c>
      <c r="B73" s="166" t="s">
        <v>85</v>
      </c>
    </row>
    <row r="74" spans="1:2" s="136" customFormat="1" ht="20.5" customHeight="1" x14ac:dyDescent="0.35">
      <c r="A74" s="165" t="s">
        <v>242</v>
      </c>
      <c r="B74" s="167" t="s">
        <v>86</v>
      </c>
    </row>
    <row r="75" spans="1:2" s="136" customFormat="1" ht="18" customHeight="1" x14ac:dyDescent="0.35">
      <c r="A75" s="165" t="s">
        <v>243</v>
      </c>
      <c r="B75" s="65" t="s">
        <v>139</v>
      </c>
    </row>
    <row r="76" spans="1:2" s="136" customFormat="1" ht="18" customHeight="1" x14ac:dyDescent="0.35">
      <c r="A76" s="165" t="s">
        <v>244</v>
      </c>
      <c r="B76" s="65" t="s">
        <v>138</v>
      </c>
    </row>
    <row r="77" spans="1:2" s="136" customFormat="1" ht="14" customHeight="1" x14ac:dyDescent="0.35">
      <c r="A77" s="165" t="s">
        <v>245</v>
      </c>
      <c r="B77" s="65" t="s">
        <v>78</v>
      </c>
    </row>
    <row r="78" spans="1:2" s="136" customFormat="1" ht="20.5" customHeight="1" x14ac:dyDescent="0.35">
      <c r="A78" s="165" t="s">
        <v>246</v>
      </c>
      <c r="B78" s="167" t="s">
        <v>80</v>
      </c>
    </row>
    <row r="79" spans="1:2" s="136" customFormat="1" ht="28" customHeight="1" x14ac:dyDescent="0.35">
      <c r="A79" s="57" t="s">
        <v>247</v>
      </c>
      <c r="B79" s="65" t="s">
        <v>87</v>
      </c>
    </row>
    <row r="80" spans="1:2" s="136" customFormat="1" ht="26" customHeight="1" x14ac:dyDescent="0.35">
      <c r="A80" s="57" t="s">
        <v>248</v>
      </c>
      <c r="B80" s="65" t="s">
        <v>82</v>
      </c>
    </row>
    <row r="81" spans="1:2" s="136" customFormat="1" ht="22.5" customHeight="1" x14ac:dyDescent="0.35">
      <c r="A81" s="57" t="s">
        <v>249</v>
      </c>
      <c r="B81" s="65" t="s">
        <v>83</v>
      </c>
    </row>
    <row r="82" spans="1:2" s="136" customFormat="1" ht="20.5" customHeight="1" x14ac:dyDescent="0.35">
      <c r="A82" s="57" t="s">
        <v>250</v>
      </c>
      <c r="B82" s="167" t="s">
        <v>84</v>
      </c>
    </row>
    <row r="83" spans="1:2" s="136" customFormat="1" ht="27.5" customHeight="1" x14ac:dyDescent="0.35">
      <c r="A83" s="57" t="s">
        <v>251</v>
      </c>
      <c r="B83" s="65" t="s">
        <v>141</v>
      </c>
    </row>
    <row r="84" spans="1:2" s="136" customFormat="1" ht="24.5" customHeight="1" x14ac:dyDescent="0.35">
      <c r="A84" s="57" t="s">
        <v>252</v>
      </c>
      <c r="B84" s="65" t="s">
        <v>140</v>
      </c>
    </row>
    <row r="85" spans="1:2" s="136" customFormat="1" ht="19" customHeight="1" x14ac:dyDescent="0.35">
      <c r="A85" s="57" t="s">
        <v>253</v>
      </c>
      <c r="B85" s="65" t="s">
        <v>142</v>
      </c>
    </row>
    <row r="86" spans="1:2" s="136" customFormat="1" ht="18" customHeight="1" x14ac:dyDescent="0.35">
      <c r="A86" s="57" t="s">
        <v>254</v>
      </c>
      <c r="B86" s="65" t="s">
        <v>143</v>
      </c>
    </row>
    <row r="87" spans="1:2" s="136" customFormat="1" ht="18" customHeight="1" x14ac:dyDescent="0.35">
      <c r="A87" s="57" t="s">
        <v>255</v>
      </c>
      <c r="B87" s="65" t="s">
        <v>88</v>
      </c>
    </row>
    <row r="88" spans="1:2" s="136" customFormat="1" ht="17.5" customHeight="1" x14ac:dyDescent="0.35">
      <c r="A88" s="57" t="s">
        <v>256</v>
      </c>
      <c r="B88" s="65" t="s">
        <v>89</v>
      </c>
    </row>
    <row r="89" spans="1:2" s="136" customFormat="1" ht="19" customHeight="1" x14ac:dyDescent="0.35">
      <c r="A89" s="57" t="s">
        <v>257</v>
      </c>
      <c r="B89" s="65" t="s">
        <v>90</v>
      </c>
    </row>
    <row r="90" spans="1:2" s="136" customFormat="1" ht="22" customHeight="1" x14ac:dyDescent="0.35">
      <c r="A90" s="57" t="s">
        <v>258</v>
      </c>
      <c r="B90" s="65" t="s">
        <v>179</v>
      </c>
    </row>
    <row r="91" spans="1:2" s="136" customFormat="1" ht="23" customHeight="1" x14ac:dyDescent="0.35">
      <c r="A91" s="57" t="s">
        <v>259</v>
      </c>
      <c r="B91" s="65" t="s">
        <v>180</v>
      </c>
    </row>
    <row r="92" spans="1:2" s="136" customFormat="1" ht="22" customHeight="1" x14ac:dyDescent="0.35">
      <c r="A92" s="57" t="s">
        <v>260</v>
      </c>
      <c r="B92" s="167" t="s">
        <v>76</v>
      </c>
    </row>
    <row r="93" spans="1:2" s="136" customFormat="1" ht="24.5" customHeight="1" x14ac:dyDescent="0.35">
      <c r="A93" s="57" t="s">
        <v>261</v>
      </c>
      <c r="B93" s="65" t="s">
        <v>135</v>
      </c>
    </row>
    <row r="94" spans="1:2" s="136" customFormat="1" ht="23.5" customHeight="1" x14ac:dyDescent="0.35">
      <c r="A94" s="57" t="s">
        <v>262</v>
      </c>
      <c r="B94" s="65" t="s">
        <v>136</v>
      </c>
    </row>
    <row r="95" spans="1:2" s="136" customFormat="1" ht="29.5" customHeight="1" x14ac:dyDescent="0.35">
      <c r="A95" s="57" t="s">
        <v>263</v>
      </c>
      <c r="B95" s="65" t="s">
        <v>137</v>
      </c>
    </row>
    <row r="96" spans="1:2" s="136" customFormat="1" ht="28" customHeight="1" x14ac:dyDescent="0.35">
      <c r="A96" s="57" t="s">
        <v>264</v>
      </c>
      <c r="B96" s="65" t="s">
        <v>78</v>
      </c>
    </row>
    <row r="97" spans="1:2" s="136" customFormat="1" ht="22" customHeight="1" x14ac:dyDescent="0.35">
      <c r="A97" s="57" t="s">
        <v>265</v>
      </c>
      <c r="B97" s="167" t="s">
        <v>144</v>
      </c>
    </row>
    <row r="98" spans="1:2" s="136" customFormat="1" ht="22.5" customHeight="1" x14ac:dyDescent="0.35">
      <c r="A98" s="57" t="s">
        <v>266</v>
      </c>
      <c r="B98" s="65" t="s">
        <v>145</v>
      </c>
    </row>
    <row r="99" spans="1:2" s="136" customFormat="1" ht="21" customHeight="1" x14ac:dyDescent="0.35">
      <c r="A99" s="57" t="s">
        <v>267</v>
      </c>
      <c r="B99" s="65" t="s">
        <v>146</v>
      </c>
    </row>
    <row r="100" spans="1:2" s="136" customFormat="1" ht="18.5" customHeight="1" x14ac:dyDescent="0.35">
      <c r="A100" s="57" t="s">
        <v>268</v>
      </c>
      <c r="B100" s="65" t="s">
        <v>147</v>
      </c>
    </row>
    <row r="101" spans="1:2" x14ac:dyDescent="0.3">
      <c r="A101" s="57" t="s">
        <v>311</v>
      </c>
      <c r="B101" s="149" t="s">
        <v>16</v>
      </c>
    </row>
    <row r="102" spans="1:2" x14ac:dyDescent="0.3">
      <c r="A102" s="57" t="s">
        <v>269</v>
      </c>
      <c r="B102" s="131" t="s">
        <v>148</v>
      </c>
    </row>
    <row r="103" spans="1:2" x14ac:dyDescent="0.3">
      <c r="A103" s="57" t="s">
        <v>270</v>
      </c>
      <c r="B103" s="131" t="s">
        <v>149</v>
      </c>
    </row>
    <row r="104" spans="1:2" ht="35" customHeight="1" x14ac:dyDescent="0.3">
      <c r="A104" s="57" t="s">
        <v>271</v>
      </c>
      <c r="B104" s="131" t="s">
        <v>150</v>
      </c>
    </row>
    <row r="105" spans="1:2" x14ac:dyDescent="0.3">
      <c r="A105" s="57" t="s">
        <v>272</v>
      </c>
      <c r="B105" s="131" t="s">
        <v>151</v>
      </c>
    </row>
    <row r="106" spans="1:2" x14ac:dyDescent="0.3">
      <c r="A106" s="57" t="s">
        <v>273</v>
      </c>
      <c r="B106" s="131" t="s">
        <v>153</v>
      </c>
    </row>
    <row r="107" spans="1:2" x14ac:dyDescent="0.3">
      <c r="A107" s="57" t="s">
        <v>310</v>
      </c>
      <c r="B107" s="149" t="s">
        <v>19</v>
      </c>
    </row>
    <row r="108" spans="1:2" ht="41.15" customHeight="1" x14ac:dyDescent="0.3">
      <c r="A108" s="57" t="s">
        <v>274</v>
      </c>
      <c r="B108" s="131" t="s">
        <v>152</v>
      </c>
    </row>
    <row r="109" spans="1:2" ht="46" customHeight="1" x14ac:dyDescent="0.3">
      <c r="A109" s="57" t="s">
        <v>275</v>
      </c>
      <c r="B109" s="131" t="s">
        <v>20</v>
      </c>
    </row>
    <row r="110" spans="1:2" ht="30.5" customHeight="1" x14ac:dyDescent="0.3">
      <c r="A110" s="57" t="s">
        <v>276</v>
      </c>
      <c r="B110" s="131" t="s">
        <v>154</v>
      </c>
    </row>
    <row r="111" spans="1:2" s="151" customFormat="1" x14ac:dyDescent="0.3">
      <c r="A111" s="57" t="s">
        <v>309</v>
      </c>
      <c r="B111" s="149" t="s">
        <v>72</v>
      </c>
    </row>
    <row r="112" spans="1:2" s="151" customFormat="1" x14ac:dyDescent="0.3">
      <c r="A112" s="57" t="s">
        <v>277</v>
      </c>
      <c r="B112" s="166" t="s">
        <v>103</v>
      </c>
    </row>
    <row r="113" spans="1:2" s="151" customFormat="1" ht="30.5" customHeight="1" x14ac:dyDescent="0.3">
      <c r="A113" s="57" t="s">
        <v>278</v>
      </c>
      <c r="B113" s="65" t="s">
        <v>156</v>
      </c>
    </row>
    <row r="114" spans="1:2" s="151" customFormat="1" ht="26" x14ac:dyDescent="0.3">
      <c r="A114" s="57" t="s">
        <v>279</v>
      </c>
      <c r="B114" s="65" t="s">
        <v>157</v>
      </c>
    </row>
    <row r="115" spans="1:2" s="151" customFormat="1" ht="32" customHeight="1" x14ac:dyDescent="0.3">
      <c r="A115" s="57" t="s">
        <v>280</v>
      </c>
      <c r="B115" s="65" t="s">
        <v>158</v>
      </c>
    </row>
    <row r="116" spans="1:2" s="151" customFormat="1" ht="35" customHeight="1" x14ac:dyDescent="0.3">
      <c r="A116" s="57" t="s">
        <v>281</v>
      </c>
      <c r="B116" s="65" t="s">
        <v>155</v>
      </c>
    </row>
    <row r="117" spans="1:2" s="151" customFormat="1" ht="18" customHeight="1" x14ac:dyDescent="0.3">
      <c r="A117" s="57" t="s">
        <v>282</v>
      </c>
      <c r="B117" s="166" t="s">
        <v>73</v>
      </c>
    </row>
    <row r="118" spans="1:2" s="151" customFormat="1" ht="33" customHeight="1" x14ac:dyDescent="0.3">
      <c r="A118" s="57" t="s">
        <v>283</v>
      </c>
      <c r="B118" s="65" t="s">
        <v>159</v>
      </c>
    </row>
    <row r="119" spans="1:2" ht="18.5" customHeight="1" x14ac:dyDescent="0.3">
      <c r="A119" s="57" t="s">
        <v>308</v>
      </c>
      <c r="B119" s="149" t="s">
        <v>23</v>
      </c>
    </row>
    <row r="120" spans="1:2" x14ac:dyDescent="0.3">
      <c r="A120" s="57" t="s">
        <v>284</v>
      </c>
      <c r="B120" s="149" t="s">
        <v>24</v>
      </c>
    </row>
    <row r="121" spans="1:2" ht="32" customHeight="1" x14ac:dyDescent="0.3">
      <c r="A121" s="57" t="s">
        <v>285</v>
      </c>
      <c r="B121" s="139" t="s">
        <v>160</v>
      </c>
    </row>
    <row r="122" spans="1:2" ht="32" customHeight="1" x14ac:dyDescent="0.3">
      <c r="A122" s="57" t="s">
        <v>286</v>
      </c>
      <c r="B122" s="139" t="s">
        <v>323</v>
      </c>
    </row>
    <row r="123" spans="1:2" ht="32" customHeight="1" x14ac:dyDescent="0.3">
      <c r="A123" s="57" t="s">
        <v>287</v>
      </c>
      <c r="B123" s="139" t="s">
        <v>162</v>
      </c>
    </row>
    <row r="124" spans="1:2" x14ac:dyDescent="0.3">
      <c r="A124" s="57" t="s">
        <v>288</v>
      </c>
      <c r="B124" s="139" t="s">
        <v>324</v>
      </c>
    </row>
    <row r="125" spans="1:2" x14ac:dyDescent="0.3">
      <c r="A125" s="57" t="s">
        <v>289</v>
      </c>
      <c r="B125" s="95" t="s">
        <v>25</v>
      </c>
    </row>
    <row r="126" spans="1:2" x14ac:dyDescent="0.3">
      <c r="A126" s="57" t="s">
        <v>290</v>
      </c>
      <c r="B126" s="139" t="s">
        <v>325</v>
      </c>
    </row>
    <row r="127" spans="1:2" s="132" customFormat="1" ht="26" x14ac:dyDescent="0.35">
      <c r="A127" s="57" t="s">
        <v>291</v>
      </c>
      <c r="B127" s="139" t="s">
        <v>326</v>
      </c>
    </row>
    <row r="128" spans="1:2" s="132" customFormat="1" ht="26" x14ac:dyDescent="0.35">
      <c r="A128" s="57" t="s">
        <v>292</v>
      </c>
      <c r="B128" s="139" t="s">
        <v>164</v>
      </c>
    </row>
    <row r="129" spans="1:2" s="132" customFormat="1" ht="40.5" customHeight="1" x14ac:dyDescent="0.35">
      <c r="A129" s="57" t="s">
        <v>293</v>
      </c>
      <c r="B129" s="139" t="s">
        <v>172</v>
      </c>
    </row>
    <row r="130" spans="1:2" s="132" customFormat="1" ht="27" customHeight="1" x14ac:dyDescent="0.35">
      <c r="A130" s="57" t="s">
        <v>294</v>
      </c>
      <c r="B130" s="139" t="s">
        <v>171</v>
      </c>
    </row>
    <row r="131" spans="1:2" s="132" customFormat="1" ht="39" customHeight="1" x14ac:dyDescent="0.35">
      <c r="A131" s="57" t="s">
        <v>295</v>
      </c>
      <c r="B131" s="139" t="s">
        <v>173</v>
      </c>
    </row>
    <row r="132" spans="1:2" s="132" customFormat="1" ht="20" customHeight="1" x14ac:dyDescent="0.35">
      <c r="A132" s="57" t="s">
        <v>307</v>
      </c>
      <c r="B132" s="149" t="s">
        <v>27</v>
      </c>
    </row>
    <row r="133" spans="1:2" s="132" customFormat="1" ht="20" customHeight="1" x14ac:dyDescent="0.35">
      <c r="A133" s="57" t="s">
        <v>296</v>
      </c>
      <c r="B133" s="149" t="s">
        <v>297</v>
      </c>
    </row>
    <row r="134" spans="1:2" s="132" customFormat="1" ht="14.5" x14ac:dyDescent="0.35">
      <c r="A134" s="57" t="s">
        <v>298</v>
      </c>
      <c r="B134" s="168" t="s">
        <v>67</v>
      </c>
    </row>
    <row r="135" spans="1:2" s="132" customFormat="1" ht="14.5" x14ac:dyDescent="0.35">
      <c r="A135" s="57" t="s">
        <v>299</v>
      </c>
      <c r="B135" s="168" t="s">
        <v>68</v>
      </c>
    </row>
    <row r="136" spans="1:2" s="132" customFormat="1" ht="14.5" x14ac:dyDescent="0.35">
      <c r="A136" s="57" t="s">
        <v>300</v>
      </c>
      <c r="B136" s="149" t="s">
        <v>40</v>
      </c>
    </row>
    <row r="137" spans="1:2" s="132" customFormat="1" ht="34.5" customHeight="1" x14ac:dyDescent="0.35">
      <c r="A137" s="57" t="s">
        <v>301</v>
      </c>
      <c r="B137" s="169" t="s">
        <v>28</v>
      </c>
    </row>
    <row r="138" spans="1:2" s="132" customFormat="1" ht="16.5" customHeight="1" x14ac:dyDescent="0.35">
      <c r="A138" s="57" t="s">
        <v>306</v>
      </c>
      <c r="B138" s="149" t="s">
        <v>176</v>
      </c>
    </row>
    <row r="139" spans="1:2" s="132" customFormat="1" ht="48.5" customHeight="1" x14ac:dyDescent="0.35">
      <c r="A139" s="57" t="s">
        <v>302</v>
      </c>
      <c r="B139" s="169" t="s">
        <v>29</v>
      </c>
    </row>
    <row r="140" spans="1:2" s="132" customFormat="1" ht="31.5" customHeight="1" x14ac:dyDescent="0.35">
      <c r="A140" s="57" t="s">
        <v>303</v>
      </c>
      <c r="B140" s="169" t="s">
        <v>177</v>
      </c>
    </row>
    <row r="141" spans="1:2" s="132" customFormat="1" ht="21.5" customHeight="1" x14ac:dyDescent="0.35">
      <c r="A141" s="57" t="s">
        <v>304</v>
      </c>
      <c r="B141" s="149" t="s">
        <v>101</v>
      </c>
    </row>
    <row r="142" spans="1:2" s="132" customFormat="1" ht="24.5" customHeight="1" x14ac:dyDescent="0.35">
      <c r="A142" s="57" t="s">
        <v>305</v>
      </c>
      <c r="B142" s="65" t="s">
        <v>100</v>
      </c>
    </row>
    <row r="143" spans="1:2" s="132" customFormat="1" ht="14.5" x14ac:dyDescent="0.35">
      <c r="A143" s="158"/>
    </row>
    <row r="144" spans="1:2" s="132" customFormat="1" ht="14.5" x14ac:dyDescent="0.35">
      <c r="A144" s="158"/>
    </row>
    <row r="145" spans="1:9" s="93" customFormat="1" x14ac:dyDescent="0.3">
      <c r="A145" s="84"/>
      <c r="B145" s="85"/>
      <c r="C145" s="88"/>
      <c r="D145" s="89"/>
      <c r="E145" s="90"/>
      <c r="F145" s="88"/>
      <c r="G145" s="91"/>
      <c r="H145" s="91"/>
      <c r="I145" s="92"/>
    </row>
    <row r="146" spans="1:9" s="132" customFormat="1" ht="59.5" customHeight="1" x14ac:dyDescent="0.35">
      <c r="A146" s="158"/>
    </row>
    <row r="147" spans="1:9" s="132" customFormat="1" ht="14.5" x14ac:dyDescent="0.35">
      <c r="A147" s="158"/>
    </row>
    <row r="148" spans="1:9" s="132" customFormat="1" ht="14.5" x14ac:dyDescent="0.35">
      <c r="A148" s="158"/>
    </row>
    <row r="149" spans="1:9" s="132" customFormat="1" ht="14.5" x14ac:dyDescent="0.35">
      <c r="A149" s="158"/>
    </row>
    <row r="150" spans="1:9" s="132" customFormat="1" ht="14.5" x14ac:dyDescent="0.35">
      <c r="A150" s="158"/>
    </row>
    <row r="151" spans="1:9" s="132" customFormat="1" ht="14.5" x14ac:dyDescent="0.35">
      <c r="A151" s="158"/>
    </row>
    <row r="152" spans="1:9" s="132" customFormat="1" ht="14.5" x14ac:dyDescent="0.35">
      <c r="A152" s="158"/>
    </row>
    <row r="153" spans="1:9" s="132" customFormat="1" ht="14.5" x14ac:dyDescent="0.35">
      <c r="A153" s="158"/>
    </row>
    <row r="154" spans="1:9" s="132" customFormat="1" ht="14.5" x14ac:dyDescent="0.35">
      <c r="A154" s="158"/>
    </row>
    <row r="155" spans="1:9" s="132" customFormat="1" ht="14.5" x14ac:dyDescent="0.35">
      <c r="A155" s="158"/>
    </row>
    <row r="156" spans="1:9" s="132" customFormat="1" ht="14.5" x14ac:dyDescent="0.35">
      <c r="A156" s="158"/>
    </row>
    <row r="157" spans="1:9" s="132" customFormat="1" ht="14.5" x14ac:dyDescent="0.35">
      <c r="A157" s="158"/>
    </row>
    <row r="158" spans="1:9" s="132" customFormat="1" ht="14.5" x14ac:dyDescent="0.35">
      <c r="A158" s="158"/>
    </row>
    <row r="159" spans="1:9" s="132" customFormat="1" ht="14.5" x14ac:dyDescent="0.35">
      <c r="A159" s="158"/>
    </row>
    <row r="160" spans="1:9" s="132" customFormat="1" ht="14.5" x14ac:dyDescent="0.35">
      <c r="A160" s="158"/>
    </row>
    <row r="161" spans="1:1" s="132" customFormat="1" ht="14.5" x14ac:dyDescent="0.35">
      <c r="A161" s="158"/>
    </row>
    <row r="162" spans="1:1" s="132" customFormat="1" ht="14.5" x14ac:dyDescent="0.35">
      <c r="A162" s="158"/>
    </row>
    <row r="163" spans="1:1" s="132" customFormat="1" ht="14.5" x14ac:dyDescent="0.35">
      <c r="A163" s="158"/>
    </row>
    <row r="164" spans="1:1" s="132" customFormat="1" ht="14.5" x14ac:dyDescent="0.35">
      <c r="A164" s="158"/>
    </row>
    <row r="165" spans="1:1" s="132" customFormat="1" ht="14.5" x14ac:dyDescent="0.35">
      <c r="A165" s="158"/>
    </row>
    <row r="166" spans="1:1" s="132" customFormat="1" ht="14.5" x14ac:dyDescent="0.35">
      <c r="A166" s="158"/>
    </row>
    <row r="167" spans="1:1" s="132" customFormat="1" ht="14.5" x14ac:dyDescent="0.35">
      <c r="A167" s="158"/>
    </row>
    <row r="168" spans="1:1" s="132" customFormat="1" ht="14.5" x14ac:dyDescent="0.35">
      <c r="A168" s="158"/>
    </row>
    <row r="169" spans="1:1" s="132" customFormat="1" ht="14.5" x14ac:dyDescent="0.35">
      <c r="A169" s="158"/>
    </row>
    <row r="170" spans="1:1" s="132" customFormat="1" ht="14.5" x14ac:dyDescent="0.35">
      <c r="A170" s="158"/>
    </row>
    <row r="171" spans="1:1" s="132" customFormat="1" ht="14.5" x14ac:dyDescent="0.35">
      <c r="A171" s="158"/>
    </row>
    <row r="172" spans="1:1" s="132" customFormat="1" ht="14.5" x14ac:dyDescent="0.35">
      <c r="A172" s="158"/>
    </row>
    <row r="173" spans="1:1" s="132" customFormat="1" ht="14.5" x14ac:dyDescent="0.35">
      <c r="A173" s="158"/>
    </row>
    <row r="174" spans="1:1" s="132" customFormat="1" ht="14.5" x14ac:dyDescent="0.35">
      <c r="A174" s="158"/>
    </row>
    <row r="175" spans="1:1" s="132" customFormat="1" ht="34.5" customHeight="1" x14ac:dyDescent="0.35">
      <c r="A175" s="158"/>
    </row>
    <row r="176" spans="1:1" s="132" customFormat="1" ht="25" customHeight="1" x14ac:dyDescent="0.35">
      <c r="A176" s="158"/>
    </row>
    <row r="177" spans="1:2" s="132" customFormat="1" ht="14.5" x14ac:dyDescent="0.35">
      <c r="A177" s="158"/>
    </row>
    <row r="178" spans="1:2" s="132" customFormat="1" ht="14.5" x14ac:dyDescent="0.35">
      <c r="A178" s="158"/>
    </row>
    <row r="179" spans="1:2" s="132" customFormat="1" ht="46.5" customHeight="1" x14ac:dyDescent="0.35">
      <c r="A179" s="158"/>
    </row>
    <row r="180" spans="1:2" s="132" customFormat="1" ht="14.5" x14ac:dyDescent="0.35">
      <c r="A180" s="158"/>
    </row>
    <row r="181" spans="1:2" s="132" customFormat="1" ht="14.5" x14ac:dyDescent="0.35">
      <c r="A181" s="158"/>
    </row>
    <row r="182" spans="1:2" s="132" customFormat="1" ht="14.5" x14ac:dyDescent="0.35">
      <c r="A182" s="158"/>
    </row>
    <row r="183" spans="1:2" s="132" customFormat="1" ht="14.5" x14ac:dyDescent="0.35">
      <c r="A183" s="158"/>
    </row>
    <row r="184" spans="1:2" s="132" customFormat="1" ht="14.5" x14ac:dyDescent="0.35">
      <c r="A184" s="158"/>
    </row>
    <row r="185" spans="1:2" s="132" customFormat="1" ht="14.5" x14ac:dyDescent="0.35">
      <c r="A185" s="158"/>
    </row>
    <row r="186" spans="1:2" s="132" customFormat="1" ht="14.5" x14ac:dyDescent="0.35">
      <c r="A186" s="158"/>
    </row>
    <row r="187" spans="1:2" s="132" customFormat="1" ht="14.5" x14ac:dyDescent="0.35">
      <c r="A187" s="158"/>
    </row>
    <row r="188" spans="1:2" s="132" customFormat="1" ht="14.5" x14ac:dyDescent="0.35">
      <c r="A188" s="158"/>
    </row>
    <row r="189" spans="1:2" s="132" customFormat="1" ht="52.5" customHeight="1" x14ac:dyDescent="0.35">
      <c r="A189" s="158"/>
    </row>
    <row r="190" spans="1:2" s="132" customFormat="1" ht="21.65" customHeight="1" x14ac:dyDescent="0.35">
      <c r="A190" s="158"/>
    </row>
    <row r="191" spans="1:2" s="132" customFormat="1" ht="35.5" customHeight="1" x14ac:dyDescent="0.35">
      <c r="A191" s="158"/>
    </row>
    <row r="192" spans="1:2" x14ac:dyDescent="0.3">
      <c r="A192" s="159"/>
      <c r="B192" s="134"/>
    </row>
  </sheetData>
  <mergeCells count="5">
    <mergeCell ref="A1:B2"/>
    <mergeCell ref="A3:B4"/>
    <mergeCell ref="A6:B6"/>
    <mergeCell ref="A8:A10"/>
    <mergeCell ref="B8:B10"/>
  </mergeCells>
  <pageMargins left="0.7" right="0.7" top="0.75" bottom="0.75" header="0.3" footer="0.3"/>
  <pageSetup paperSize="9" scale="7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369F2-F1AD-4A93-AC17-C2D76584A1E5}">
  <sheetPr>
    <tabColor rgb="FFFFFF00"/>
  </sheetPr>
  <dimension ref="A1:M204"/>
  <sheetViews>
    <sheetView tabSelected="1" view="pageBreakPreview" topLeftCell="A128" zoomScale="82" zoomScaleNormal="100" zoomScaleSheetLayoutView="85" workbookViewId="0">
      <selection activeCell="B137" sqref="B137"/>
    </sheetView>
  </sheetViews>
  <sheetFormatPr baseColWidth="10" defaultColWidth="4.26953125" defaultRowHeight="13" x14ac:dyDescent="0.3"/>
  <cols>
    <col min="1" max="1" width="5.26953125" style="135" customWidth="1"/>
    <col min="2" max="2" width="62.6328125" style="133" customWidth="1"/>
    <col min="3" max="3" width="6.6328125" style="133" bestFit="1" customWidth="1"/>
    <col min="4" max="4" width="10.453125" style="133" customWidth="1"/>
    <col min="5" max="5" width="12.90625" style="133" customWidth="1"/>
    <col min="6" max="6" width="20.81640625" style="133" customWidth="1"/>
    <col min="7" max="16384" width="4.26953125" style="134"/>
  </cols>
  <sheetData>
    <row r="1" spans="1:6" ht="21" customHeight="1" x14ac:dyDescent="0.3">
      <c r="A1" s="189" t="s">
        <v>321</v>
      </c>
      <c r="B1" s="189"/>
      <c r="C1" s="189"/>
      <c r="D1" s="189"/>
      <c r="E1" s="189"/>
      <c r="F1" s="189"/>
    </row>
    <row r="2" spans="1:6" s="132" customFormat="1" ht="21.5" customHeight="1" x14ac:dyDescent="0.35">
      <c r="A2" s="189"/>
      <c r="B2" s="189"/>
      <c r="C2" s="189"/>
      <c r="D2" s="189"/>
      <c r="E2" s="189"/>
      <c r="F2" s="189"/>
    </row>
    <row r="3" spans="1:6" s="3" customFormat="1" x14ac:dyDescent="0.3">
      <c r="A3" s="190" t="s">
        <v>316</v>
      </c>
      <c r="B3" s="190"/>
      <c r="C3" s="190"/>
      <c r="D3" s="190"/>
      <c r="E3" s="190"/>
      <c r="F3" s="190"/>
    </row>
    <row r="4" spans="1:6" s="3" customFormat="1" x14ac:dyDescent="0.3">
      <c r="A4" s="190"/>
      <c r="B4" s="190"/>
      <c r="C4" s="190"/>
      <c r="D4" s="190"/>
      <c r="E4" s="190"/>
      <c r="F4" s="190"/>
    </row>
    <row r="5" spans="1:6" s="3" customFormat="1" x14ac:dyDescent="0.3">
      <c r="A5" s="155" t="s">
        <v>35</v>
      </c>
      <c r="B5" s="6" t="s">
        <v>43</v>
      </c>
      <c r="C5" s="4"/>
      <c r="D5" s="4"/>
      <c r="E5" s="4"/>
      <c r="F5" s="4"/>
    </row>
    <row r="6" spans="1:6" s="3" customFormat="1" ht="14.5" customHeight="1" x14ac:dyDescent="0.4">
      <c r="A6" s="191" t="s">
        <v>45</v>
      </c>
      <c r="B6" s="191"/>
      <c r="C6" s="197"/>
      <c r="D6" s="197"/>
      <c r="E6" s="197"/>
      <c r="F6" s="4"/>
    </row>
    <row r="7" spans="1:6" s="3" customFormat="1" x14ac:dyDescent="0.3">
      <c r="A7" s="155"/>
      <c r="B7" s="4"/>
      <c r="C7" s="4"/>
      <c r="D7" s="4"/>
      <c r="E7" s="4"/>
      <c r="F7" s="4"/>
    </row>
    <row r="8" spans="1:6" s="3" customFormat="1" ht="14.5" customHeight="1" x14ac:dyDescent="0.3">
      <c r="A8" s="198" t="s">
        <v>30</v>
      </c>
      <c r="B8" s="199" t="s">
        <v>31</v>
      </c>
      <c r="C8" s="199" t="s">
        <v>32</v>
      </c>
      <c r="D8" s="200" t="s">
        <v>33</v>
      </c>
      <c r="E8" s="203" t="s">
        <v>318</v>
      </c>
      <c r="F8" s="206" t="s">
        <v>317</v>
      </c>
    </row>
    <row r="9" spans="1:6" s="3" customFormat="1" ht="3" customHeight="1" x14ac:dyDescent="0.3">
      <c r="A9" s="198"/>
      <c r="B9" s="199"/>
      <c r="C9" s="199"/>
      <c r="D9" s="201"/>
      <c r="E9" s="204"/>
      <c r="F9" s="207"/>
    </row>
    <row r="10" spans="1:6" ht="4" customHeight="1" x14ac:dyDescent="0.3">
      <c r="A10" s="198"/>
      <c r="B10" s="199"/>
      <c r="C10" s="199"/>
      <c r="D10" s="202"/>
      <c r="E10" s="205"/>
      <c r="F10" s="208"/>
    </row>
    <row r="11" spans="1:6" x14ac:dyDescent="0.3">
      <c r="A11" s="77" t="s">
        <v>315</v>
      </c>
      <c r="B11" s="73" t="s">
        <v>2</v>
      </c>
      <c r="C11" s="77"/>
      <c r="D11" s="79"/>
      <c r="E11" s="77"/>
      <c r="F11" s="80"/>
    </row>
    <row r="12" spans="1:6" ht="17.5" customHeight="1" x14ac:dyDescent="0.3">
      <c r="A12" s="106" t="s">
        <v>183</v>
      </c>
      <c r="B12" s="105" t="s">
        <v>63</v>
      </c>
      <c r="C12" s="106"/>
      <c r="D12" s="107"/>
      <c r="E12" s="108"/>
      <c r="F12" s="109"/>
    </row>
    <row r="13" spans="1:6" ht="45.5" customHeight="1" x14ac:dyDescent="0.3">
      <c r="A13" s="137" t="s">
        <v>184</v>
      </c>
      <c r="B13" s="139" t="s">
        <v>178</v>
      </c>
      <c r="C13" s="137" t="s">
        <v>3</v>
      </c>
      <c r="D13" s="9"/>
      <c r="E13" s="12"/>
      <c r="F13" s="13"/>
    </row>
    <row r="14" spans="1:6" ht="69" customHeight="1" x14ac:dyDescent="0.3">
      <c r="A14" s="137" t="s">
        <v>185</v>
      </c>
      <c r="B14" s="139" t="s">
        <v>104</v>
      </c>
      <c r="C14" s="137" t="s">
        <v>3</v>
      </c>
      <c r="D14" s="9"/>
      <c r="E14" s="14"/>
      <c r="F14" s="13"/>
    </row>
    <row r="15" spans="1:6" ht="16" customHeight="1" x14ac:dyDescent="0.3">
      <c r="A15" s="71"/>
      <c r="B15" s="68" t="s">
        <v>5</v>
      </c>
      <c r="C15" s="69"/>
      <c r="D15" s="70"/>
      <c r="E15" s="71"/>
      <c r="F15" s="72"/>
    </row>
    <row r="16" spans="1:6" ht="15.5" customHeight="1" x14ac:dyDescent="0.3">
      <c r="A16" s="77" t="s">
        <v>314</v>
      </c>
      <c r="B16" s="74" t="s">
        <v>97</v>
      </c>
      <c r="C16" s="75"/>
      <c r="D16" s="76"/>
      <c r="E16" s="77"/>
      <c r="F16" s="78"/>
    </row>
    <row r="17" spans="1:6" ht="15" customHeight="1" x14ac:dyDescent="0.3">
      <c r="A17" s="96" t="s">
        <v>186</v>
      </c>
      <c r="B17" s="95" t="s">
        <v>64</v>
      </c>
      <c r="C17" s="96"/>
      <c r="D17" s="97"/>
      <c r="E17" s="96"/>
      <c r="F17" s="98"/>
    </row>
    <row r="18" spans="1:6" ht="53.5" customHeight="1" x14ac:dyDescent="0.3">
      <c r="A18" s="156" t="s">
        <v>188</v>
      </c>
      <c r="B18" s="150" t="s">
        <v>105</v>
      </c>
      <c r="C18" s="140" t="s">
        <v>6</v>
      </c>
      <c r="D18" s="119"/>
      <c r="E18" s="18"/>
      <c r="F18" s="13"/>
    </row>
    <row r="19" spans="1:6" ht="53.5" customHeight="1" x14ac:dyDescent="0.3">
      <c r="A19" s="156" t="s">
        <v>189</v>
      </c>
      <c r="B19" s="150" t="s">
        <v>165</v>
      </c>
      <c r="C19" s="140" t="s">
        <v>6</v>
      </c>
      <c r="D19" s="119"/>
      <c r="E19" s="18"/>
      <c r="F19" s="13"/>
    </row>
    <row r="20" spans="1:6" ht="39" customHeight="1" x14ac:dyDescent="0.3">
      <c r="A20" s="156" t="s">
        <v>190</v>
      </c>
      <c r="B20" s="150" t="s">
        <v>106</v>
      </c>
      <c r="C20" s="140" t="s">
        <v>6</v>
      </c>
      <c r="D20" s="119"/>
      <c r="E20" s="18"/>
      <c r="F20" s="13"/>
    </row>
    <row r="21" spans="1:6" ht="36" customHeight="1" x14ac:dyDescent="0.3">
      <c r="A21" s="156" t="s">
        <v>191</v>
      </c>
      <c r="B21" s="139" t="s">
        <v>98</v>
      </c>
      <c r="C21" s="137" t="s">
        <v>3</v>
      </c>
      <c r="D21" s="120"/>
      <c r="E21" s="18"/>
      <c r="F21" s="138"/>
    </row>
    <row r="22" spans="1:6" ht="43" customHeight="1" x14ac:dyDescent="0.3">
      <c r="A22" s="156" t="s">
        <v>192</v>
      </c>
      <c r="B22" s="141" t="s">
        <v>107</v>
      </c>
      <c r="C22" s="140" t="s">
        <v>6</v>
      </c>
      <c r="D22" s="119"/>
      <c r="E22" s="18"/>
      <c r="F22" s="13"/>
    </row>
    <row r="23" spans="1:6" ht="38" customHeight="1" x14ac:dyDescent="0.3">
      <c r="A23" s="156" t="s">
        <v>193</v>
      </c>
      <c r="B23" s="141" t="s">
        <v>109</v>
      </c>
      <c r="C23" s="140" t="s">
        <v>6</v>
      </c>
      <c r="D23" s="119"/>
      <c r="E23" s="18"/>
      <c r="F23" s="13"/>
    </row>
    <row r="24" spans="1:6" ht="35" customHeight="1" x14ac:dyDescent="0.3">
      <c r="A24" s="156" t="s">
        <v>194</v>
      </c>
      <c r="B24" s="141" t="s">
        <v>92</v>
      </c>
      <c r="C24" s="140" t="s">
        <v>6</v>
      </c>
      <c r="D24" s="119"/>
      <c r="E24" s="18"/>
      <c r="F24" s="13"/>
    </row>
    <row r="25" spans="1:6" ht="53" customHeight="1" x14ac:dyDescent="0.3">
      <c r="A25" s="156" t="s">
        <v>195</v>
      </c>
      <c r="B25" s="142" t="s">
        <v>108</v>
      </c>
      <c r="C25" s="140" t="s">
        <v>6</v>
      </c>
      <c r="D25" s="119"/>
      <c r="E25" s="18"/>
      <c r="F25" s="13"/>
    </row>
    <row r="26" spans="1:6" ht="53" customHeight="1" x14ac:dyDescent="0.3">
      <c r="A26" s="156" t="s">
        <v>196</v>
      </c>
      <c r="B26" s="142" t="s">
        <v>166</v>
      </c>
      <c r="C26" s="140" t="s">
        <v>6</v>
      </c>
      <c r="D26" s="119"/>
      <c r="E26" s="18"/>
      <c r="F26" s="13"/>
    </row>
    <row r="27" spans="1:6" ht="39" x14ac:dyDescent="0.3">
      <c r="A27" s="156" t="s">
        <v>197</v>
      </c>
      <c r="B27" s="142" t="s">
        <v>110</v>
      </c>
      <c r="C27" s="140" t="s">
        <v>6</v>
      </c>
      <c r="D27" s="119"/>
      <c r="E27" s="18"/>
      <c r="F27" s="13"/>
    </row>
    <row r="28" spans="1:6" ht="26.5" customHeight="1" x14ac:dyDescent="0.3">
      <c r="A28" s="156" t="s">
        <v>198</v>
      </c>
      <c r="B28" s="141" t="s">
        <v>167</v>
      </c>
      <c r="C28" s="140" t="s">
        <v>6</v>
      </c>
      <c r="D28" s="17"/>
      <c r="E28" s="18"/>
      <c r="F28" s="13"/>
    </row>
    <row r="29" spans="1:6" ht="26.5" customHeight="1" x14ac:dyDescent="0.3">
      <c r="A29" s="156" t="s">
        <v>199</v>
      </c>
      <c r="B29" s="141" t="s">
        <v>168</v>
      </c>
      <c r="C29" s="140" t="s">
        <v>6</v>
      </c>
      <c r="D29" s="17"/>
      <c r="E29" s="18"/>
      <c r="F29" s="13"/>
    </row>
    <row r="30" spans="1:6" ht="24.5" customHeight="1" x14ac:dyDescent="0.3">
      <c r="A30" s="156" t="s">
        <v>200</v>
      </c>
      <c r="B30" s="141" t="s">
        <v>114</v>
      </c>
      <c r="C30" s="140" t="s">
        <v>6</v>
      </c>
      <c r="D30" s="17"/>
      <c r="E30" s="18"/>
      <c r="F30" s="13"/>
    </row>
    <row r="31" spans="1:6" ht="24.5" customHeight="1" x14ac:dyDescent="0.3">
      <c r="A31" s="156" t="s">
        <v>201</v>
      </c>
      <c r="B31" s="141" t="s">
        <v>115</v>
      </c>
      <c r="C31" s="140" t="s">
        <v>6</v>
      </c>
      <c r="D31" s="17"/>
      <c r="E31" s="18"/>
      <c r="F31" s="13"/>
    </row>
    <row r="32" spans="1:6" x14ac:dyDescent="0.3">
      <c r="A32" s="156" t="s">
        <v>202</v>
      </c>
      <c r="B32" s="141" t="s">
        <v>116</v>
      </c>
      <c r="C32" s="140" t="s">
        <v>6</v>
      </c>
      <c r="D32" s="17"/>
      <c r="E32" s="18"/>
      <c r="F32" s="13"/>
    </row>
    <row r="33" spans="1:6" x14ac:dyDescent="0.3">
      <c r="A33" s="156" t="s">
        <v>203</v>
      </c>
      <c r="B33" s="141" t="s">
        <v>117</v>
      </c>
      <c r="C33" s="140" t="s">
        <v>6</v>
      </c>
      <c r="D33" s="17"/>
      <c r="E33" s="18"/>
      <c r="F33" s="13"/>
    </row>
    <row r="34" spans="1:6" ht="63" customHeight="1" x14ac:dyDescent="0.3">
      <c r="A34" s="156" t="s">
        <v>204</v>
      </c>
      <c r="B34" s="141" t="s">
        <v>111</v>
      </c>
      <c r="C34" s="140" t="s">
        <v>37</v>
      </c>
      <c r="D34" s="17"/>
      <c r="E34" s="18"/>
      <c r="F34" s="13"/>
    </row>
    <row r="35" spans="1:6" ht="63" customHeight="1" x14ac:dyDescent="0.3">
      <c r="A35" s="156" t="s">
        <v>205</v>
      </c>
      <c r="B35" s="141" t="s">
        <v>169</v>
      </c>
      <c r="C35" s="140" t="s">
        <v>37</v>
      </c>
      <c r="D35" s="17"/>
      <c r="E35" s="18"/>
      <c r="F35" s="13"/>
    </row>
    <row r="36" spans="1:6" s="151" customFormat="1" ht="46" customHeight="1" x14ac:dyDescent="0.3">
      <c r="A36" s="156" t="s">
        <v>206</v>
      </c>
      <c r="B36" s="64" t="s">
        <v>93</v>
      </c>
      <c r="C36" s="58" t="s">
        <v>6</v>
      </c>
      <c r="D36" s="17"/>
      <c r="E36" s="18"/>
      <c r="F36" s="19"/>
    </row>
    <row r="37" spans="1:6" s="151" customFormat="1" ht="61" customHeight="1" x14ac:dyDescent="0.3">
      <c r="A37" s="156" t="s">
        <v>207</v>
      </c>
      <c r="B37" s="64" t="s">
        <v>170</v>
      </c>
      <c r="C37" s="140" t="s">
        <v>36</v>
      </c>
      <c r="D37" s="17"/>
      <c r="E37" s="18"/>
      <c r="F37" s="19"/>
    </row>
    <row r="38" spans="1:6" ht="26" x14ac:dyDescent="0.3">
      <c r="A38" s="156" t="s">
        <v>208</v>
      </c>
      <c r="B38" s="144" t="s">
        <v>112</v>
      </c>
      <c r="C38" s="140" t="s">
        <v>36</v>
      </c>
      <c r="D38" s="119"/>
      <c r="E38" s="18"/>
      <c r="F38" s="13"/>
    </row>
    <row r="39" spans="1:6" ht="26" x14ac:dyDescent="0.3">
      <c r="A39" s="156" t="s">
        <v>209</v>
      </c>
      <c r="B39" s="141" t="s">
        <v>113</v>
      </c>
      <c r="C39" s="140" t="s">
        <v>36</v>
      </c>
      <c r="D39" s="119"/>
      <c r="E39" s="18"/>
      <c r="F39" s="13"/>
    </row>
    <row r="40" spans="1:6" ht="14.5" x14ac:dyDescent="0.3">
      <c r="A40" s="156" t="s">
        <v>210</v>
      </c>
      <c r="B40" s="141" t="s">
        <v>38</v>
      </c>
      <c r="C40" s="140" t="s">
        <v>36</v>
      </c>
      <c r="D40" s="119"/>
      <c r="E40" s="18"/>
      <c r="F40" s="13"/>
    </row>
    <row r="41" spans="1:6" ht="26" x14ac:dyDescent="0.3">
      <c r="A41" s="156" t="s">
        <v>211</v>
      </c>
      <c r="B41" s="141" t="s">
        <v>94</v>
      </c>
      <c r="C41" s="140" t="s">
        <v>4</v>
      </c>
      <c r="D41" s="17"/>
      <c r="E41" s="18"/>
      <c r="F41" s="13"/>
    </row>
    <row r="42" spans="1:6" ht="59.5" customHeight="1" x14ac:dyDescent="0.3">
      <c r="A42" s="156" t="s">
        <v>212</v>
      </c>
      <c r="B42" s="141" t="s">
        <v>95</v>
      </c>
      <c r="C42" s="140" t="s">
        <v>36</v>
      </c>
      <c r="D42" s="119"/>
      <c r="E42" s="18"/>
      <c r="F42" s="13"/>
    </row>
    <row r="43" spans="1:6" ht="39" x14ac:dyDescent="0.3">
      <c r="A43" s="156" t="s">
        <v>213</v>
      </c>
      <c r="B43" s="141" t="s">
        <v>96</v>
      </c>
      <c r="C43" s="140" t="s">
        <v>6</v>
      </c>
      <c r="D43" s="9"/>
      <c r="E43" s="18"/>
      <c r="F43" s="13"/>
    </row>
    <row r="44" spans="1:6" ht="18.5" customHeight="1" x14ac:dyDescent="0.3">
      <c r="A44" s="57" t="s">
        <v>187</v>
      </c>
      <c r="B44" s="95" t="s">
        <v>65</v>
      </c>
      <c r="C44" s="94"/>
      <c r="D44" s="94"/>
      <c r="E44" s="94"/>
      <c r="F44" s="94"/>
    </row>
    <row r="45" spans="1:6" ht="36" customHeight="1" x14ac:dyDescent="0.3">
      <c r="A45" s="137" t="s">
        <v>214</v>
      </c>
      <c r="B45" s="139" t="s">
        <v>99</v>
      </c>
      <c r="C45" s="137" t="s">
        <v>3</v>
      </c>
      <c r="D45" s="120"/>
      <c r="E45" s="18"/>
      <c r="F45" s="13"/>
    </row>
    <row r="46" spans="1:6" ht="26" x14ac:dyDescent="0.3">
      <c r="A46" s="137" t="s">
        <v>215</v>
      </c>
      <c r="B46" s="141" t="s">
        <v>118</v>
      </c>
      <c r="C46" s="140" t="s">
        <v>36</v>
      </c>
      <c r="D46" s="9"/>
      <c r="E46" s="18"/>
      <c r="F46" s="13"/>
    </row>
    <row r="47" spans="1:6" ht="26" x14ac:dyDescent="0.3">
      <c r="A47" s="137" t="s">
        <v>216</v>
      </c>
      <c r="B47" s="141" t="s">
        <v>119</v>
      </c>
      <c r="C47" s="140" t="s">
        <v>36</v>
      </c>
      <c r="D47" s="9"/>
      <c r="E47" s="18"/>
      <c r="F47" s="13"/>
    </row>
    <row r="48" spans="1:6" ht="26" x14ac:dyDescent="0.3">
      <c r="A48" s="137" t="s">
        <v>217</v>
      </c>
      <c r="B48" s="141" t="s">
        <v>120</v>
      </c>
      <c r="C48" s="140" t="s">
        <v>36</v>
      </c>
      <c r="D48" s="143"/>
      <c r="E48" s="18"/>
      <c r="F48" s="13"/>
    </row>
    <row r="49" spans="1:6" ht="26" x14ac:dyDescent="0.3">
      <c r="A49" s="137" t="s">
        <v>218</v>
      </c>
      <c r="B49" s="141" t="s">
        <v>121</v>
      </c>
      <c r="C49" s="140" t="s">
        <v>36</v>
      </c>
      <c r="D49" s="121"/>
      <c r="E49" s="18"/>
      <c r="F49" s="13"/>
    </row>
    <row r="50" spans="1:6" ht="26" x14ac:dyDescent="0.3">
      <c r="A50" s="137" t="s">
        <v>219</v>
      </c>
      <c r="B50" s="141" t="s">
        <v>122</v>
      </c>
      <c r="C50" s="140" t="s">
        <v>36</v>
      </c>
      <c r="D50" s="121"/>
      <c r="E50" s="18"/>
      <c r="F50" s="13"/>
    </row>
    <row r="51" spans="1:6" ht="39" x14ac:dyDescent="0.3">
      <c r="A51" s="137" t="s">
        <v>220</v>
      </c>
      <c r="B51" s="141" t="s">
        <v>123</v>
      </c>
      <c r="C51" s="140" t="s">
        <v>4</v>
      </c>
      <c r="D51" s="17"/>
      <c r="E51" s="18"/>
      <c r="F51" s="13"/>
    </row>
    <row r="52" spans="1:6" ht="14.5" x14ac:dyDescent="0.3">
      <c r="A52" s="137" t="s">
        <v>221</v>
      </c>
      <c r="B52" s="122" t="s">
        <v>124</v>
      </c>
      <c r="C52" s="140" t="s">
        <v>36</v>
      </c>
      <c r="D52" s="17"/>
      <c r="E52" s="18"/>
      <c r="F52" s="13"/>
    </row>
    <row r="53" spans="1:6" x14ac:dyDescent="0.3">
      <c r="A53" s="137" t="s">
        <v>222</v>
      </c>
      <c r="B53" s="122" t="s">
        <v>125</v>
      </c>
      <c r="C53" s="140" t="s">
        <v>4</v>
      </c>
      <c r="D53" s="17"/>
      <c r="E53" s="18"/>
      <c r="F53" s="13"/>
    </row>
    <row r="54" spans="1:6" ht="11" customHeight="1" x14ac:dyDescent="0.3">
      <c r="A54" s="137" t="s">
        <v>223</v>
      </c>
      <c r="B54" s="141" t="s">
        <v>39</v>
      </c>
      <c r="C54" s="140" t="s">
        <v>4</v>
      </c>
      <c r="D54" s="17"/>
      <c r="E54" s="18"/>
      <c r="F54" s="19"/>
    </row>
    <row r="55" spans="1:6" ht="26" x14ac:dyDescent="0.3">
      <c r="A55" s="137" t="s">
        <v>224</v>
      </c>
      <c r="B55" s="141" t="s">
        <v>174</v>
      </c>
      <c r="C55" s="140" t="s">
        <v>36</v>
      </c>
      <c r="D55" s="17"/>
      <c r="E55" s="18"/>
      <c r="F55" s="19"/>
    </row>
    <row r="56" spans="1:6" ht="17.5" customHeight="1" x14ac:dyDescent="0.3">
      <c r="A56" s="137" t="s">
        <v>225</v>
      </c>
      <c r="B56" s="139" t="s">
        <v>66</v>
      </c>
      <c r="C56" s="137" t="s">
        <v>4</v>
      </c>
      <c r="D56" s="17"/>
      <c r="E56" s="18"/>
      <c r="F56" s="13"/>
    </row>
    <row r="57" spans="1:6" x14ac:dyDescent="0.3">
      <c r="A57" s="71"/>
      <c r="B57" s="68" t="s">
        <v>7</v>
      </c>
      <c r="C57" s="81"/>
      <c r="D57" s="82"/>
      <c r="E57" s="83"/>
      <c r="F57" s="72"/>
    </row>
    <row r="58" spans="1:6" x14ac:dyDescent="0.3">
      <c r="A58" s="77" t="s">
        <v>313</v>
      </c>
      <c r="B58" s="73" t="s">
        <v>8</v>
      </c>
      <c r="C58" s="77"/>
      <c r="D58" s="99"/>
      <c r="E58" s="77"/>
      <c r="F58" s="100"/>
    </row>
    <row r="59" spans="1:6" ht="21.5" customHeight="1" x14ac:dyDescent="0.3">
      <c r="A59" s="137" t="s">
        <v>226</v>
      </c>
      <c r="B59" s="139" t="s">
        <v>71</v>
      </c>
      <c r="C59" s="137" t="s">
        <v>3</v>
      </c>
      <c r="D59" s="26"/>
      <c r="E59" s="18"/>
      <c r="F59" s="13"/>
    </row>
    <row r="60" spans="1:6" ht="29" customHeight="1" x14ac:dyDescent="0.3">
      <c r="A60" s="137" t="s">
        <v>227</v>
      </c>
      <c r="B60" s="138" t="s">
        <v>9</v>
      </c>
      <c r="C60" s="137" t="s">
        <v>3</v>
      </c>
      <c r="D60" s="60"/>
      <c r="E60" s="18"/>
      <c r="F60" s="13"/>
    </row>
    <row r="61" spans="1:6" ht="26" x14ac:dyDescent="0.3">
      <c r="A61" s="137" t="s">
        <v>228</v>
      </c>
      <c r="B61" s="139" t="s">
        <v>10</v>
      </c>
      <c r="C61" s="137" t="s">
        <v>3</v>
      </c>
      <c r="D61" s="60"/>
      <c r="E61" s="18"/>
      <c r="F61" s="13"/>
    </row>
    <row r="62" spans="1:6" ht="31.5" customHeight="1" x14ac:dyDescent="0.3">
      <c r="A62" s="137" t="s">
        <v>229</v>
      </c>
      <c r="B62" s="139" t="s">
        <v>11</v>
      </c>
      <c r="C62" s="137" t="s">
        <v>3</v>
      </c>
      <c r="D62" s="60"/>
      <c r="E62" s="18"/>
      <c r="F62" s="13"/>
    </row>
    <row r="63" spans="1:6" ht="30" customHeight="1" x14ac:dyDescent="0.3">
      <c r="A63" s="137" t="s">
        <v>230</v>
      </c>
      <c r="B63" s="131" t="s">
        <v>320</v>
      </c>
      <c r="C63" s="137" t="s">
        <v>1</v>
      </c>
      <c r="D63" s="60"/>
      <c r="E63" s="18"/>
      <c r="F63" s="13"/>
    </row>
    <row r="64" spans="1:6" ht="28.5" customHeight="1" x14ac:dyDescent="0.3">
      <c r="A64" s="137" t="s">
        <v>231</v>
      </c>
      <c r="B64" s="139" t="s">
        <v>126</v>
      </c>
      <c r="C64" s="137" t="s">
        <v>1</v>
      </c>
      <c r="D64" s="60"/>
      <c r="E64" s="130"/>
      <c r="F64" s="13"/>
    </row>
    <row r="65" spans="1:6" ht="35" customHeight="1" x14ac:dyDescent="0.3">
      <c r="A65" s="137" t="s">
        <v>232</v>
      </c>
      <c r="B65" s="139" t="s">
        <v>133</v>
      </c>
      <c r="C65" s="137" t="s">
        <v>1</v>
      </c>
      <c r="D65" s="26"/>
      <c r="E65" s="130"/>
      <c r="F65" s="13"/>
    </row>
    <row r="66" spans="1:6" ht="27" customHeight="1" x14ac:dyDescent="0.3">
      <c r="A66" s="137" t="s">
        <v>233</v>
      </c>
      <c r="B66" s="139" t="s">
        <v>132</v>
      </c>
      <c r="C66" s="137" t="s">
        <v>1</v>
      </c>
      <c r="D66" s="26"/>
      <c r="E66" s="130"/>
      <c r="F66" s="13"/>
    </row>
    <row r="67" spans="1:6" ht="17.5" customHeight="1" x14ac:dyDescent="0.3">
      <c r="A67" s="137" t="s">
        <v>234</v>
      </c>
      <c r="B67" s="139" t="s">
        <v>127</v>
      </c>
      <c r="C67" s="137" t="s">
        <v>1</v>
      </c>
      <c r="D67" s="26"/>
      <c r="E67" s="18"/>
      <c r="F67" s="13"/>
    </row>
    <row r="68" spans="1:6" ht="17.5" customHeight="1" x14ac:dyDescent="0.3">
      <c r="A68" s="137" t="s">
        <v>235</v>
      </c>
      <c r="B68" s="139" t="s">
        <v>128</v>
      </c>
      <c r="C68" s="137" t="s">
        <v>1</v>
      </c>
      <c r="D68" s="26"/>
      <c r="E68" s="18"/>
      <c r="F68" s="13"/>
    </row>
    <row r="69" spans="1:6" ht="22" customHeight="1" x14ac:dyDescent="0.3">
      <c r="A69" s="137" t="s">
        <v>236</v>
      </c>
      <c r="B69" s="139" t="s">
        <v>129</v>
      </c>
      <c r="C69" s="137" t="s">
        <v>1</v>
      </c>
      <c r="D69" s="26"/>
      <c r="E69" s="18"/>
      <c r="F69" s="13"/>
    </row>
    <row r="70" spans="1:6" ht="18.5" customHeight="1" x14ac:dyDescent="0.3">
      <c r="A70" s="137" t="s">
        <v>237</v>
      </c>
      <c r="B70" s="139" t="s">
        <v>131</v>
      </c>
      <c r="C70" s="137" t="s">
        <v>1</v>
      </c>
      <c r="D70" s="26"/>
      <c r="E70" s="18"/>
      <c r="F70" s="13"/>
    </row>
    <row r="71" spans="1:6" ht="18.5" customHeight="1" x14ac:dyDescent="0.3">
      <c r="A71" s="137" t="s">
        <v>238</v>
      </c>
      <c r="B71" s="139" t="s">
        <v>134</v>
      </c>
      <c r="C71" s="137" t="s">
        <v>1</v>
      </c>
      <c r="D71" s="26"/>
      <c r="E71" s="18"/>
      <c r="F71" s="13"/>
    </row>
    <row r="72" spans="1:6" ht="20.5" customHeight="1" x14ac:dyDescent="0.3">
      <c r="A72" s="137" t="s">
        <v>239</v>
      </c>
      <c r="B72" s="139" t="s">
        <v>130</v>
      </c>
      <c r="C72" s="137" t="s">
        <v>1</v>
      </c>
      <c r="D72" s="26"/>
      <c r="E72" s="18"/>
      <c r="F72" s="13"/>
    </row>
    <row r="73" spans="1:6" ht="14" customHeight="1" x14ac:dyDescent="0.3">
      <c r="A73" s="137" t="s">
        <v>240</v>
      </c>
      <c r="B73" s="139" t="s">
        <v>12</v>
      </c>
      <c r="C73" s="137" t="s">
        <v>1</v>
      </c>
      <c r="D73" s="26"/>
      <c r="E73" s="18"/>
      <c r="F73" s="13"/>
    </row>
    <row r="74" spans="1:6" ht="20" customHeight="1" x14ac:dyDescent="0.3">
      <c r="A74" s="137" t="s">
        <v>241</v>
      </c>
      <c r="B74" s="139" t="s">
        <v>13</v>
      </c>
      <c r="C74" s="137" t="s">
        <v>14</v>
      </c>
      <c r="D74" s="26"/>
      <c r="E74" s="18"/>
      <c r="F74" s="13"/>
    </row>
    <row r="75" spans="1:6" x14ac:dyDescent="0.3">
      <c r="A75" s="157"/>
      <c r="B75" s="68" t="s">
        <v>15</v>
      </c>
      <c r="C75" s="69"/>
      <c r="D75" s="70"/>
      <c r="E75" s="71"/>
      <c r="F75" s="72"/>
    </row>
    <row r="76" spans="1:6" s="136" customFormat="1" ht="18.5" customHeight="1" x14ac:dyDescent="0.35">
      <c r="A76" s="157" t="s">
        <v>312</v>
      </c>
      <c r="B76" s="102" t="s">
        <v>85</v>
      </c>
      <c r="C76" s="103"/>
      <c r="D76" s="76"/>
      <c r="E76" s="77"/>
      <c r="F76" s="78"/>
    </row>
    <row r="77" spans="1:6" s="136" customFormat="1" ht="20.5" customHeight="1" x14ac:dyDescent="0.35">
      <c r="A77" s="157" t="s">
        <v>242</v>
      </c>
      <c r="B77" s="117" t="s">
        <v>86</v>
      </c>
      <c r="C77" s="114"/>
      <c r="D77" s="112"/>
      <c r="E77" s="96"/>
      <c r="F77" s="113"/>
    </row>
    <row r="78" spans="1:6" s="136" customFormat="1" ht="18" customHeight="1" x14ac:dyDescent="0.35">
      <c r="A78" s="157" t="s">
        <v>243</v>
      </c>
      <c r="B78" s="61" t="s">
        <v>139</v>
      </c>
      <c r="C78" s="62" t="s">
        <v>77</v>
      </c>
      <c r="D78" s="124"/>
      <c r="E78" s="18"/>
      <c r="F78" s="13"/>
    </row>
    <row r="79" spans="1:6" s="136" customFormat="1" ht="18" customHeight="1" x14ac:dyDescent="0.35">
      <c r="A79" s="157" t="s">
        <v>244</v>
      </c>
      <c r="B79" s="61" t="s">
        <v>138</v>
      </c>
      <c r="C79" s="62" t="s">
        <v>77</v>
      </c>
      <c r="D79" s="124"/>
      <c r="E79" s="18"/>
      <c r="F79" s="13"/>
    </row>
    <row r="80" spans="1:6" s="136" customFormat="1" ht="14" customHeight="1" x14ac:dyDescent="0.35">
      <c r="A80" s="157" t="s">
        <v>245</v>
      </c>
      <c r="B80" s="61" t="s">
        <v>78</v>
      </c>
      <c r="C80" s="62" t="s">
        <v>79</v>
      </c>
      <c r="D80" s="124"/>
      <c r="E80" s="18"/>
      <c r="F80" s="13"/>
    </row>
    <row r="81" spans="1:6" s="136" customFormat="1" ht="20.5" customHeight="1" x14ac:dyDescent="0.35">
      <c r="A81" s="157" t="s">
        <v>246</v>
      </c>
      <c r="B81" s="117" t="s">
        <v>80</v>
      </c>
      <c r="C81" s="114"/>
      <c r="D81" s="125"/>
      <c r="E81" s="96"/>
      <c r="F81" s="113"/>
    </row>
    <row r="82" spans="1:6" s="136" customFormat="1" ht="28" customHeight="1" x14ac:dyDescent="0.35">
      <c r="A82" s="57" t="s">
        <v>247</v>
      </c>
      <c r="B82" s="61" t="s">
        <v>87</v>
      </c>
      <c r="C82" s="62" t="s">
        <v>81</v>
      </c>
      <c r="D82" s="124"/>
      <c r="E82" s="18"/>
      <c r="F82" s="13"/>
    </row>
    <row r="83" spans="1:6" s="136" customFormat="1" ht="26" customHeight="1" x14ac:dyDescent="0.35">
      <c r="A83" s="57" t="s">
        <v>248</v>
      </c>
      <c r="B83" s="61" t="s">
        <v>82</v>
      </c>
      <c r="C83" s="62" t="s">
        <v>81</v>
      </c>
      <c r="D83" s="124"/>
      <c r="E83" s="18"/>
      <c r="F83" s="13"/>
    </row>
    <row r="84" spans="1:6" s="136" customFormat="1" ht="22.5" customHeight="1" x14ac:dyDescent="0.35">
      <c r="A84" s="57" t="s">
        <v>249</v>
      </c>
      <c r="B84" s="61" t="s">
        <v>83</v>
      </c>
      <c r="C84" s="62" t="s">
        <v>81</v>
      </c>
      <c r="D84" s="124"/>
      <c r="E84" s="18"/>
      <c r="F84" s="13"/>
    </row>
    <row r="85" spans="1:6" s="136" customFormat="1" ht="20.5" customHeight="1" x14ac:dyDescent="0.35">
      <c r="A85" s="96" t="s">
        <v>250</v>
      </c>
      <c r="B85" s="117" t="s">
        <v>84</v>
      </c>
      <c r="C85" s="114"/>
      <c r="D85" s="112"/>
      <c r="E85" s="96"/>
      <c r="F85" s="113"/>
    </row>
    <row r="86" spans="1:6" s="136" customFormat="1" ht="27.5" customHeight="1" x14ac:dyDescent="0.35">
      <c r="A86" s="57" t="s">
        <v>251</v>
      </c>
      <c r="B86" s="61" t="s">
        <v>141</v>
      </c>
      <c r="C86" s="62" t="s">
        <v>70</v>
      </c>
      <c r="D86" s="124"/>
      <c r="E86" s="18"/>
      <c r="F86" s="13"/>
    </row>
    <row r="87" spans="1:6" s="136" customFormat="1" ht="24.5" customHeight="1" x14ac:dyDescent="0.35">
      <c r="A87" s="57" t="s">
        <v>252</v>
      </c>
      <c r="B87" s="61" t="s">
        <v>140</v>
      </c>
      <c r="C87" s="62" t="s">
        <v>70</v>
      </c>
      <c r="D87" s="124"/>
      <c r="E87" s="18"/>
      <c r="F87" s="13"/>
    </row>
    <row r="88" spans="1:6" s="136" customFormat="1" ht="19" customHeight="1" x14ac:dyDescent="0.35">
      <c r="A88" s="57" t="s">
        <v>253</v>
      </c>
      <c r="B88" s="61" t="s">
        <v>142</v>
      </c>
      <c r="C88" s="62" t="s">
        <v>70</v>
      </c>
      <c r="D88" s="124"/>
      <c r="E88" s="18"/>
      <c r="F88" s="13"/>
    </row>
    <row r="89" spans="1:6" s="136" customFormat="1" ht="18" customHeight="1" x14ac:dyDescent="0.35">
      <c r="A89" s="57" t="s">
        <v>254</v>
      </c>
      <c r="B89" s="61" t="s">
        <v>143</v>
      </c>
      <c r="C89" s="62" t="s">
        <v>70</v>
      </c>
      <c r="D89" s="124"/>
      <c r="E89" s="18"/>
      <c r="F89" s="13"/>
    </row>
    <row r="90" spans="1:6" s="136" customFormat="1" ht="18" customHeight="1" x14ac:dyDescent="0.35">
      <c r="A90" s="57" t="s">
        <v>255</v>
      </c>
      <c r="B90" s="61" t="s">
        <v>88</v>
      </c>
      <c r="C90" s="62" t="s">
        <v>70</v>
      </c>
      <c r="D90" s="124"/>
      <c r="E90" s="18"/>
      <c r="F90" s="13"/>
    </row>
    <row r="91" spans="1:6" s="136" customFormat="1" ht="17.5" customHeight="1" x14ac:dyDescent="0.35">
      <c r="A91" s="57" t="s">
        <v>256</v>
      </c>
      <c r="B91" s="61" t="s">
        <v>89</v>
      </c>
      <c r="C91" s="62" t="s">
        <v>70</v>
      </c>
      <c r="D91" s="124"/>
      <c r="E91" s="18"/>
      <c r="F91" s="13"/>
    </row>
    <row r="92" spans="1:6" s="136" customFormat="1" ht="19" customHeight="1" x14ac:dyDescent="0.35">
      <c r="A92" s="57" t="s">
        <v>257</v>
      </c>
      <c r="B92" s="61" t="s">
        <v>90</v>
      </c>
      <c r="C92" s="62" t="s">
        <v>70</v>
      </c>
      <c r="D92" s="124"/>
      <c r="E92" s="18"/>
      <c r="F92" s="13"/>
    </row>
    <row r="93" spans="1:6" s="136" customFormat="1" ht="22" customHeight="1" x14ac:dyDescent="0.35">
      <c r="A93" s="57" t="s">
        <v>258</v>
      </c>
      <c r="B93" s="61" t="s">
        <v>179</v>
      </c>
      <c r="C93" s="62" t="s">
        <v>70</v>
      </c>
      <c r="D93" s="124"/>
      <c r="E93" s="18"/>
      <c r="F93" s="13"/>
    </row>
    <row r="94" spans="1:6" s="136" customFormat="1" ht="23" customHeight="1" x14ac:dyDescent="0.35">
      <c r="A94" s="57" t="s">
        <v>259</v>
      </c>
      <c r="B94" s="61" t="s">
        <v>180</v>
      </c>
      <c r="C94" s="62" t="s">
        <v>70</v>
      </c>
      <c r="D94" s="124"/>
      <c r="E94" s="18"/>
      <c r="F94" s="13"/>
    </row>
    <row r="95" spans="1:6" s="136" customFormat="1" ht="22" customHeight="1" x14ac:dyDescent="0.35">
      <c r="A95" s="96" t="s">
        <v>260</v>
      </c>
      <c r="B95" s="117" t="s">
        <v>76</v>
      </c>
      <c r="C95" s="114"/>
      <c r="D95" s="112"/>
      <c r="E95" s="96"/>
      <c r="F95" s="96"/>
    </row>
    <row r="96" spans="1:6" s="136" customFormat="1" ht="24.5" customHeight="1" x14ac:dyDescent="0.35">
      <c r="A96" s="57" t="s">
        <v>261</v>
      </c>
      <c r="B96" s="61" t="s">
        <v>135</v>
      </c>
      <c r="C96" s="62" t="s">
        <v>77</v>
      </c>
      <c r="D96" s="56"/>
      <c r="E96" s="18"/>
      <c r="F96" s="13"/>
    </row>
    <row r="97" spans="1:6" s="136" customFormat="1" ht="23.5" customHeight="1" x14ac:dyDescent="0.35">
      <c r="A97" s="57" t="s">
        <v>262</v>
      </c>
      <c r="B97" s="61" t="s">
        <v>136</v>
      </c>
      <c r="C97" s="62" t="s">
        <v>77</v>
      </c>
      <c r="D97" s="123"/>
      <c r="E97" s="18"/>
      <c r="F97" s="13"/>
    </row>
    <row r="98" spans="1:6" s="136" customFormat="1" ht="29.5" customHeight="1" x14ac:dyDescent="0.35">
      <c r="A98" s="57" t="s">
        <v>263</v>
      </c>
      <c r="B98" s="61" t="s">
        <v>137</v>
      </c>
      <c r="C98" s="62" t="s">
        <v>77</v>
      </c>
      <c r="D98" s="56"/>
      <c r="E98" s="18"/>
      <c r="F98" s="13"/>
    </row>
    <row r="99" spans="1:6" s="136" customFormat="1" ht="28" customHeight="1" x14ac:dyDescent="0.35">
      <c r="A99" s="57" t="s">
        <v>264</v>
      </c>
      <c r="B99" s="61" t="s">
        <v>78</v>
      </c>
      <c r="C99" s="62" t="s">
        <v>79</v>
      </c>
      <c r="D99" s="124"/>
      <c r="E99" s="18"/>
      <c r="F99" s="13"/>
    </row>
    <row r="100" spans="1:6" s="136" customFormat="1" ht="22" customHeight="1" x14ac:dyDescent="0.35">
      <c r="A100" s="96" t="s">
        <v>265</v>
      </c>
      <c r="B100" s="117" t="s">
        <v>144</v>
      </c>
      <c r="C100" s="114"/>
      <c r="D100" s="112"/>
      <c r="E100" s="96"/>
      <c r="F100" s="96"/>
    </row>
    <row r="101" spans="1:6" s="136" customFormat="1" ht="22.5" customHeight="1" x14ac:dyDescent="0.35">
      <c r="A101" s="57" t="s">
        <v>266</v>
      </c>
      <c r="B101" s="61" t="s">
        <v>145</v>
      </c>
      <c r="C101" s="62" t="s">
        <v>1</v>
      </c>
      <c r="D101" s="124"/>
      <c r="E101" s="18"/>
      <c r="F101" s="13"/>
    </row>
    <row r="102" spans="1:6" s="136" customFormat="1" ht="21" customHeight="1" x14ac:dyDescent="0.35">
      <c r="A102" s="57" t="s">
        <v>267</v>
      </c>
      <c r="B102" s="61" t="s">
        <v>146</v>
      </c>
      <c r="C102" s="62" t="s">
        <v>3</v>
      </c>
      <c r="D102" s="124"/>
      <c r="E102" s="18"/>
      <c r="F102" s="13"/>
    </row>
    <row r="103" spans="1:6" s="136" customFormat="1" ht="18.5" customHeight="1" x14ac:dyDescent="0.35">
      <c r="A103" s="57" t="s">
        <v>268</v>
      </c>
      <c r="B103" s="61" t="s">
        <v>147</v>
      </c>
      <c r="C103" s="62" t="s">
        <v>3</v>
      </c>
      <c r="D103" s="124"/>
      <c r="E103" s="18"/>
      <c r="F103" s="13"/>
    </row>
    <row r="104" spans="1:6" s="132" customFormat="1" ht="17.5" customHeight="1" x14ac:dyDescent="0.35">
      <c r="A104" s="71"/>
      <c r="B104" s="67" t="s">
        <v>91</v>
      </c>
      <c r="C104" s="69"/>
      <c r="D104" s="70"/>
      <c r="E104" s="71"/>
      <c r="F104" s="72"/>
    </row>
    <row r="105" spans="1:6" x14ac:dyDescent="0.3">
      <c r="A105" s="77" t="s">
        <v>311</v>
      </c>
      <c r="B105" s="73" t="s">
        <v>16</v>
      </c>
      <c r="C105" s="77"/>
      <c r="D105" s="99"/>
      <c r="E105" s="77"/>
      <c r="F105" s="100"/>
    </row>
    <row r="106" spans="1:6" ht="26" x14ac:dyDescent="0.3">
      <c r="A106" s="137" t="s">
        <v>269</v>
      </c>
      <c r="B106" s="139" t="s">
        <v>148</v>
      </c>
      <c r="C106" s="137" t="s">
        <v>1</v>
      </c>
      <c r="D106" s="126"/>
      <c r="E106" s="18"/>
      <c r="F106" s="13"/>
    </row>
    <row r="107" spans="1:6" ht="26" x14ac:dyDescent="0.3">
      <c r="A107" s="137" t="s">
        <v>270</v>
      </c>
      <c r="B107" s="139" t="s">
        <v>149</v>
      </c>
      <c r="C107" s="137" t="s">
        <v>1</v>
      </c>
      <c r="D107" s="126"/>
      <c r="E107" s="18"/>
      <c r="F107" s="13"/>
    </row>
    <row r="108" spans="1:6" ht="35" customHeight="1" x14ac:dyDescent="0.3">
      <c r="A108" s="137" t="s">
        <v>271</v>
      </c>
      <c r="B108" s="139" t="s">
        <v>150</v>
      </c>
      <c r="C108" s="137" t="s">
        <v>6</v>
      </c>
      <c r="D108" s="119"/>
      <c r="E108" s="18"/>
      <c r="F108" s="13"/>
    </row>
    <row r="109" spans="1:6" ht="26" x14ac:dyDescent="0.3">
      <c r="A109" s="137" t="s">
        <v>272</v>
      </c>
      <c r="B109" s="139" t="s">
        <v>151</v>
      </c>
      <c r="C109" s="137" t="s">
        <v>17</v>
      </c>
      <c r="D109" s="17"/>
      <c r="E109" s="18"/>
      <c r="F109" s="13"/>
    </row>
    <row r="110" spans="1:6" ht="26" x14ac:dyDescent="0.3">
      <c r="A110" s="137" t="s">
        <v>273</v>
      </c>
      <c r="B110" s="139" t="s">
        <v>153</v>
      </c>
      <c r="C110" s="137" t="s">
        <v>17</v>
      </c>
      <c r="D110" s="17"/>
      <c r="E110" s="18"/>
      <c r="F110" s="13"/>
    </row>
    <row r="111" spans="1:6" x14ac:dyDescent="0.3">
      <c r="A111" s="71"/>
      <c r="B111" s="68" t="s">
        <v>18</v>
      </c>
      <c r="C111" s="70"/>
      <c r="D111" s="70"/>
      <c r="E111" s="71"/>
      <c r="F111" s="72"/>
    </row>
    <row r="112" spans="1:6" x14ac:dyDescent="0.3">
      <c r="A112" s="77" t="s">
        <v>310</v>
      </c>
      <c r="B112" s="73" t="s">
        <v>19</v>
      </c>
      <c r="C112" s="101"/>
      <c r="D112" s="79"/>
      <c r="E112" s="77"/>
      <c r="F112" s="100"/>
    </row>
    <row r="113" spans="1:6" ht="41.15" customHeight="1" x14ac:dyDescent="0.3">
      <c r="A113" s="137" t="s">
        <v>274</v>
      </c>
      <c r="B113" s="139" t="s">
        <v>152</v>
      </c>
      <c r="C113" s="137" t="s">
        <v>17</v>
      </c>
      <c r="D113" s="17"/>
      <c r="E113" s="18"/>
      <c r="F113" s="13"/>
    </row>
    <row r="114" spans="1:6" ht="46" customHeight="1" x14ac:dyDescent="0.3">
      <c r="A114" s="137" t="s">
        <v>275</v>
      </c>
      <c r="B114" s="139" t="s">
        <v>20</v>
      </c>
      <c r="C114" s="137" t="s">
        <v>21</v>
      </c>
      <c r="D114" s="17"/>
      <c r="E114" s="18"/>
      <c r="F114" s="13"/>
    </row>
    <row r="115" spans="1:6" ht="30.5" customHeight="1" x14ac:dyDescent="0.3">
      <c r="A115" s="137" t="s">
        <v>276</v>
      </c>
      <c r="B115" s="139" t="s">
        <v>154</v>
      </c>
      <c r="C115" s="137" t="s">
        <v>21</v>
      </c>
      <c r="D115" s="138"/>
      <c r="E115" s="18"/>
      <c r="F115" s="13"/>
    </row>
    <row r="116" spans="1:6" x14ac:dyDescent="0.3">
      <c r="A116" s="71"/>
      <c r="B116" s="67" t="s">
        <v>22</v>
      </c>
      <c r="C116" s="69"/>
      <c r="D116" s="70"/>
      <c r="E116" s="71"/>
      <c r="F116" s="72"/>
    </row>
    <row r="117" spans="1:6" s="151" customFormat="1" x14ac:dyDescent="0.3">
      <c r="A117" s="77" t="s">
        <v>309</v>
      </c>
      <c r="B117" s="73" t="s">
        <v>72</v>
      </c>
      <c r="C117" s="75"/>
      <c r="D117" s="76"/>
      <c r="E117" s="77"/>
      <c r="F117" s="78"/>
    </row>
    <row r="118" spans="1:6" s="151" customFormat="1" x14ac:dyDescent="0.3">
      <c r="A118" s="96" t="s">
        <v>277</v>
      </c>
      <c r="B118" s="110" t="s">
        <v>103</v>
      </c>
      <c r="C118" s="111"/>
      <c r="D118" s="112"/>
      <c r="E118" s="96"/>
      <c r="F118" s="113"/>
    </row>
    <row r="119" spans="1:6" s="151" customFormat="1" ht="30.5" customHeight="1" x14ac:dyDescent="0.3">
      <c r="A119" s="57" t="s">
        <v>278</v>
      </c>
      <c r="B119" s="61" t="s">
        <v>156</v>
      </c>
      <c r="C119" s="62" t="s">
        <v>4</v>
      </c>
      <c r="D119" s="56"/>
      <c r="E119" s="57"/>
      <c r="F119" s="19"/>
    </row>
    <row r="120" spans="1:6" s="151" customFormat="1" ht="26" x14ac:dyDescent="0.3">
      <c r="A120" s="57" t="s">
        <v>279</v>
      </c>
      <c r="B120" s="61" t="s">
        <v>157</v>
      </c>
      <c r="C120" s="62" t="s">
        <v>4</v>
      </c>
      <c r="D120" s="56"/>
      <c r="E120" s="57"/>
      <c r="F120" s="19"/>
    </row>
    <row r="121" spans="1:6" s="151" customFormat="1" ht="32" customHeight="1" x14ac:dyDescent="0.3">
      <c r="A121" s="57" t="s">
        <v>280</v>
      </c>
      <c r="B121" s="61" t="s">
        <v>158</v>
      </c>
      <c r="C121" s="62" t="s">
        <v>4</v>
      </c>
      <c r="D121" s="56"/>
      <c r="E121" s="57"/>
      <c r="F121" s="19"/>
    </row>
    <row r="122" spans="1:6" s="151" customFormat="1" ht="35" customHeight="1" x14ac:dyDescent="0.3">
      <c r="A122" s="57" t="s">
        <v>281</v>
      </c>
      <c r="B122" s="61" t="s">
        <v>155</v>
      </c>
      <c r="C122" s="62" t="s">
        <v>4</v>
      </c>
      <c r="D122" s="56"/>
      <c r="E122" s="57"/>
      <c r="F122" s="19"/>
    </row>
    <row r="123" spans="1:6" s="151" customFormat="1" ht="18" customHeight="1" x14ac:dyDescent="0.3">
      <c r="A123" s="96" t="s">
        <v>282</v>
      </c>
      <c r="B123" s="110" t="s">
        <v>73</v>
      </c>
      <c r="C123" s="114"/>
      <c r="D123" s="112"/>
      <c r="E123" s="96"/>
      <c r="F123" s="113"/>
    </row>
    <row r="124" spans="1:6" s="151" customFormat="1" ht="33" customHeight="1" x14ac:dyDescent="0.3">
      <c r="A124" s="57" t="s">
        <v>283</v>
      </c>
      <c r="B124" s="61" t="s">
        <v>159</v>
      </c>
      <c r="C124" s="62" t="s">
        <v>4</v>
      </c>
      <c r="D124" s="56"/>
      <c r="E124" s="57"/>
      <c r="F124" s="19"/>
    </row>
    <row r="125" spans="1:6" ht="20.5" customHeight="1" x14ac:dyDescent="0.3">
      <c r="A125" s="71"/>
      <c r="B125" s="67" t="s">
        <v>74</v>
      </c>
      <c r="C125" s="69"/>
      <c r="D125" s="70"/>
      <c r="E125" s="71"/>
      <c r="F125" s="72"/>
    </row>
    <row r="126" spans="1:6" ht="18.5" customHeight="1" x14ac:dyDescent="0.3">
      <c r="A126" s="77" t="s">
        <v>308</v>
      </c>
      <c r="B126" s="73" t="s">
        <v>23</v>
      </c>
      <c r="C126" s="101"/>
      <c r="D126" s="99"/>
      <c r="E126" s="77"/>
      <c r="F126" s="100"/>
    </row>
    <row r="127" spans="1:6" x14ac:dyDescent="0.3">
      <c r="A127" s="96" t="s">
        <v>284</v>
      </c>
      <c r="B127" s="94" t="s">
        <v>24</v>
      </c>
      <c r="C127" s="96"/>
      <c r="D127" s="115"/>
      <c r="E127" s="96"/>
      <c r="F127" s="98"/>
    </row>
    <row r="128" spans="1:6" ht="32" customHeight="1" x14ac:dyDescent="0.3">
      <c r="A128" s="137" t="s">
        <v>285</v>
      </c>
      <c r="B128" s="139" t="s">
        <v>160</v>
      </c>
      <c r="C128" s="137" t="s">
        <v>3</v>
      </c>
      <c r="D128" s="25"/>
      <c r="E128" s="14"/>
      <c r="F128" s="13"/>
    </row>
    <row r="129" spans="1:6" ht="32" customHeight="1" x14ac:dyDescent="0.3">
      <c r="A129" s="137" t="s">
        <v>286</v>
      </c>
      <c r="B129" s="139" t="s">
        <v>323</v>
      </c>
      <c r="C129" s="137" t="s">
        <v>1</v>
      </c>
      <c r="D129" s="25"/>
      <c r="E129" s="14"/>
      <c r="F129" s="13"/>
    </row>
    <row r="130" spans="1:6" ht="32" customHeight="1" x14ac:dyDescent="0.3">
      <c r="A130" s="137" t="s">
        <v>287</v>
      </c>
      <c r="B130" s="139" t="s">
        <v>162</v>
      </c>
      <c r="C130" s="137" t="s">
        <v>1</v>
      </c>
      <c r="D130" s="25"/>
      <c r="E130" s="14"/>
      <c r="F130" s="13"/>
    </row>
    <row r="131" spans="1:6" x14ac:dyDescent="0.3">
      <c r="A131" s="137" t="s">
        <v>288</v>
      </c>
      <c r="B131" s="139" t="s">
        <v>324</v>
      </c>
      <c r="C131" s="137" t="s">
        <v>1</v>
      </c>
      <c r="D131" s="25"/>
      <c r="E131" s="14"/>
      <c r="F131" s="13"/>
    </row>
    <row r="132" spans="1:6" x14ac:dyDescent="0.3">
      <c r="A132" s="96" t="s">
        <v>289</v>
      </c>
      <c r="B132" s="95" t="s">
        <v>25</v>
      </c>
      <c r="C132" s="96"/>
      <c r="D132" s="115"/>
      <c r="E132" s="116"/>
      <c r="F132" s="98"/>
    </row>
    <row r="133" spans="1:6" ht="26" x14ac:dyDescent="0.3">
      <c r="A133" s="137" t="s">
        <v>290</v>
      </c>
      <c r="B133" s="139" t="s">
        <v>325</v>
      </c>
      <c r="C133" s="137" t="s">
        <v>1</v>
      </c>
      <c r="D133" s="25"/>
      <c r="E133" s="14"/>
      <c r="F133" s="13"/>
    </row>
    <row r="134" spans="1:6" s="132" customFormat="1" ht="39" x14ac:dyDescent="0.35">
      <c r="A134" s="137" t="s">
        <v>291</v>
      </c>
      <c r="B134" s="139" t="s">
        <v>326</v>
      </c>
      <c r="C134" s="137" t="s">
        <v>1</v>
      </c>
      <c r="D134" s="25"/>
      <c r="E134" s="14"/>
      <c r="F134" s="13"/>
    </row>
    <row r="135" spans="1:6" s="132" customFormat="1" ht="39" x14ac:dyDescent="0.35">
      <c r="A135" s="137" t="s">
        <v>292</v>
      </c>
      <c r="B135" s="139" t="s">
        <v>164</v>
      </c>
      <c r="C135" s="137" t="s">
        <v>1</v>
      </c>
      <c r="D135" s="25"/>
      <c r="E135" s="14"/>
      <c r="F135" s="13"/>
    </row>
    <row r="136" spans="1:6" s="132" customFormat="1" ht="40.5" customHeight="1" x14ac:dyDescent="0.35">
      <c r="A136" s="137" t="s">
        <v>293</v>
      </c>
      <c r="B136" s="139" t="s">
        <v>172</v>
      </c>
      <c r="C136" s="137" t="s">
        <v>21</v>
      </c>
      <c r="D136" s="25"/>
      <c r="E136" s="14"/>
      <c r="F136" s="13"/>
    </row>
    <row r="137" spans="1:6" s="132" customFormat="1" ht="27" customHeight="1" x14ac:dyDescent="0.35">
      <c r="A137" s="137" t="s">
        <v>294</v>
      </c>
      <c r="B137" s="139" t="s">
        <v>171</v>
      </c>
      <c r="C137" s="137" t="s">
        <v>1</v>
      </c>
      <c r="D137" s="25"/>
      <c r="E137" s="14"/>
      <c r="F137" s="13"/>
    </row>
    <row r="138" spans="1:6" s="132" customFormat="1" ht="39" customHeight="1" x14ac:dyDescent="0.35">
      <c r="A138" s="137" t="s">
        <v>295</v>
      </c>
      <c r="B138" s="139" t="s">
        <v>173</v>
      </c>
      <c r="C138" s="137" t="s">
        <v>1</v>
      </c>
      <c r="D138" s="25"/>
      <c r="E138" s="14"/>
      <c r="F138" s="13"/>
    </row>
    <row r="139" spans="1:6" s="132" customFormat="1" ht="16.5" customHeight="1" x14ac:dyDescent="0.35">
      <c r="A139" s="71"/>
      <c r="B139" s="67" t="s">
        <v>26</v>
      </c>
      <c r="C139" s="69"/>
      <c r="D139" s="70"/>
      <c r="E139" s="71"/>
      <c r="F139" s="72"/>
    </row>
    <row r="140" spans="1:6" s="132" customFormat="1" ht="20" customHeight="1" x14ac:dyDescent="0.35">
      <c r="A140" s="77" t="s">
        <v>307</v>
      </c>
      <c r="B140" s="73" t="s">
        <v>27</v>
      </c>
      <c r="C140" s="101"/>
      <c r="D140" s="79"/>
      <c r="E140" s="104"/>
      <c r="F140" s="100"/>
    </row>
    <row r="141" spans="1:6" s="132" customFormat="1" ht="20" customHeight="1" x14ac:dyDescent="0.35">
      <c r="A141" s="96" t="s">
        <v>296</v>
      </c>
      <c r="B141" s="94" t="s">
        <v>297</v>
      </c>
      <c r="C141" s="129"/>
      <c r="D141" s="97"/>
      <c r="E141" s="128"/>
      <c r="F141" s="98"/>
    </row>
    <row r="142" spans="1:6" s="132" customFormat="1" ht="26" x14ac:dyDescent="0.35">
      <c r="A142" s="137" t="s">
        <v>298</v>
      </c>
      <c r="B142" s="145" t="s">
        <v>67</v>
      </c>
      <c r="C142" s="137" t="s">
        <v>4</v>
      </c>
      <c r="D142" s="17"/>
      <c r="E142" s="27"/>
      <c r="F142" s="13"/>
    </row>
    <row r="143" spans="1:6" s="132" customFormat="1" ht="26" x14ac:dyDescent="0.35">
      <c r="A143" s="137" t="s">
        <v>299</v>
      </c>
      <c r="B143" s="145" t="s">
        <v>68</v>
      </c>
      <c r="C143" s="137" t="s">
        <v>4</v>
      </c>
      <c r="D143" s="17"/>
      <c r="E143" s="27"/>
      <c r="F143" s="13"/>
    </row>
    <row r="144" spans="1:6" s="132" customFormat="1" ht="14.5" x14ac:dyDescent="0.35">
      <c r="A144" s="96" t="s">
        <v>300</v>
      </c>
      <c r="B144" s="94" t="s">
        <v>40</v>
      </c>
      <c r="C144" s="129" t="s">
        <v>3</v>
      </c>
      <c r="D144" s="152"/>
      <c r="E144" s="153"/>
      <c r="F144" s="113"/>
    </row>
    <row r="145" spans="1:13" s="132" customFormat="1" ht="34.5" customHeight="1" x14ac:dyDescent="0.35">
      <c r="A145" s="137" t="s">
        <v>301</v>
      </c>
      <c r="B145" s="146" t="s">
        <v>28</v>
      </c>
      <c r="C145" s="147" t="s">
        <v>3</v>
      </c>
      <c r="D145" s="30"/>
      <c r="E145" s="18"/>
      <c r="F145" s="13"/>
    </row>
    <row r="146" spans="1:13" s="132" customFormat="1" ht="28.5" customHeight="1" x14ac:dyDescent="0.35">
      <c r="A146" s="71"/>
      <c r="B146" s="67" t="s">
        <v>69</v>
      </c>
      <c r="C146" s="69"/>
      <c r="D146" s="70"/>
      <c r="E146" s="71"/>
      <c r="F146" s="72"/>
    </row>
    <row r="147" spans="1:13" s="132" customFormat="1" ht="16.5" customHeight="1" x14ac:dyDescent="0.35">
      <c r="A147" s="77" t="s">
        <v>306</v>
      </c>
      <c r="B147" s="73" t="s">
        <v>176</v>
      </c>
      <c r="C147" s="101"/>
      <c r="D147" s="79"/>
      <c r="E147" s="104"/>
      <c r="F147" s="100"/>
    </row>
    <row r="148" spans="1:13" s="132" customFormat="1" ht="48.5" customHeight="1" x14ac:dyDescent="0.35">
      <c r="A148" s="137" t="s">
        <v>302</v>
      </c>
      <c r="B148" s="146" t="s">
        <v>29</v>
      </c>
      <c r="C148" s="137" t="s">
        <v>1</v>
      </c>
      <c r="D148" s="17"/>
      <c r="E148" s="27"/>
      <c r="F148" s="13"/>
    </row>
    <row r="149" spans="1:13" s="132" customFormat="1" ht="31.5" customHeight="1" x14ac:dyDescent="0.35">
      <c r="A149" s="137" t="s">
        <v>303</v>
      </c>
      <c r="B149" s="146" t="s">
        <v>177</v>
      </c>
      <c r="C149" s="137" t="s">
        <v>3</v>
      </c>
      <c r="D149" s="17"/>
      <c r="E149" s="27"/>
      <c r="F149" s="13"/>
    </row>
    <row r="150" spans="1:13" s="132" customFormat="1" ht="21.5" customHeight="1" x14ac:dyDescent="0.35">
      <c r="A150" s="71"/>
      <c r="B150" s="67" t="s">
        <v>175</v>
      </c>
      <c r="C150" s="69"/>
      <c r="D150" s="69"/>
      <c r="E150" s="71"/>
      <c r="F150" s="72"/>
    </row>
    <row r="151" spans="1:13" s="132" customFormat="1" ht="21.5" customHeight="1" x14ac:dyDescent="0.35">
      <c r="A151" s="77" t="s">
        <v>304</v>
      </c>
      <c r="B151" s="73" t="s">
        <v>101</v>
      </c>
      <c r="C151" s="75"/>
      <c r="D151" s="75"/>
      <c r="E151" s="77"/>
      <c r="F151" s="78"/>
    </row>
    <row r="152" spans="1:13" s="132" customFormat="1" ht="24.5" customHeight="1" x14ac:dyDescent="0.35">
      <c r="A152" s="57" t="s">
        <v>305</v>
      </c>
      <c r="B152" s="65" t="s">
        <v>100</v>
      </c>
      <c r="C152" s="66" t="s">
        <v>75</v>
      </c>
      <c r="D152" s="66"/>
      <c r="E152" s="27"/>
      <c r="F152" s="13"/>
    </row>
    <row r="153" spans="1:13" s="132" customFormat="1" ht="16" customHeight="1" x14ac:dyDescent="0.35">
      <c r="A153" s="71"/>
      <c r="B153" s="67" t="s">
        <v>102</v>
      </c>
      <c r="C153" s="69"/>
      <c r="D153" s="69"/>
      <c r="E153" s="71"/>
      <c r="F153" s="72"/>
    </row>
    <row r="154" spans="1:13" s="132" customFormat="1" ht="27" customHeight="1" x14ac:dyDescent="0.35">
      <c r="A154" s="194" t="s">
        <v>41</v>
      </c>
      <c r="B154" s="195"/>
      <c r="C154" s="195"/>
      <c r="D154" s="195"/>
      <c r="E154" s="196"/>
      <c r="F154" s="148">
        <f>F15+F57+F75+F104+F111+F116+F125+F139+F146+F150+F153</f>
        <v>0</v>
      </c>
    </row>
    <row r="155" spans="1:13" s="132" customFormat="1" ht="14.5" x14ac:dyDescent="0.35">
      <c r="A155" s="158"/>
    </row>
    <row r="156" spans="1:13" s="132" customFormat="1" ht="14.5" x14ac:dyDescent="0.35">
      <c r="A156" s="158"/>
    </row>
    <row r="157" spans="1:13" s="93" customFormat="1" x14ac:dyDescent="0.3">
      <c r="A157" s="84"/>
      <c r="B157" s="85"/>
      <c r="C157" s="84"/>
      <c r="D157" s="86"/>
      <c r="E157" s="87"/>
      <c r="F157" s="87"/>
      <c r="G157" s="88"/>
      <c r="H157" s="89"/>
      <c r="I157" s="90"/>
      <c r="J157" s="88"/>
      <c r="K157" s="91"/>
      <c r="L157" s="91"/>
      <c r="M157" s="92"/>
    </row>
    <row r="158" spans="1:13" s="132" customFormat="1" ht="59.5" customHeight="1" x14ac:dyDescent="0.35">
      <c r="A158" s="158"/>
    </row>
    <row r="159" spans="1:13" s="132" customFormat="1" ht="14.5" x14ac:dyDescent="0.35">
      <c r="A159" s="158"/>
    </row>
    <row r="160" spans="1:13" s="132" customFormat="1" ht="14.5" x14ac:dyDescent="0.35">
      <c r="A160" s="158"/>
    </row>
    <row r="161" spans="1:1" s="132" customFormat="1" ht="14.5" x14ac:dyDescent="0.35">
      <c r="A161" s="158"/>
    </row>
    <row r="162" spans="1:1" s="132" customFormat="1" ht="14.5" x14ac:dyDescent="0.35">
      <c r="A162" s="158"/>
    </row>
    <row r="163" spans="1:1" s="132" customFormat="1" ht="14.5" x14ac:dyDescent="0.35">
      <c r="A163" s="158"/>
    </row>
    <row r="164" spans="1:1" s="132" customFormat="1" ht="14.5" x14ac:dyDescent="0.35">
      <c r="A164" s="158"/>
    </row>
    <row r="165" spans="1:1" s="132" customFormat="1" ht="14.5" x14ac:dyDescent="0.35">
      <c r="A165" s="158"/>
    </row>
    <row r="166" spans="1:1" s="132" customFormat="1" ht="14.5" x14ac:dyDescent="0.35">
      <c r="A166" s="158"/>
    </row>
    <row r="167" spans="1:1" s="132" customFormat="1" ht="14.5" x14ac:dyDescent="0.35">
      <c r="A167" s="158"/>
    </row>
    <row r="168" spans="1:1" s="132" customFormat="1" ht="14.5" x14ac:dyDescent="0.35">
      <c r="A168" s="158"/>
    </row>
    <row r="169" spans="1:1" s="132" customFormat="1" ht="14.5" x14ac:dyDescent="0.35">
      <c r="A169" s="158"/>
    </row>
    <row r="170" spans="1:1" s="132" customFormat="1" ht="14.5" x14ac:dyDescent="0.35">
      <c r="A170" s="158"/>
    </row>
    <row r="171" spans="1:1" s="132" customFormat="1" ht="14.5" x14ac:dyDescent="0.35">
      <c r="A171" s="158"/>
    </row>
    <row r="172" spans="1:1" s="132" customFormat="1" ht="14.5" x14ac:dyDescent="0.35">
      <c r="A172" s="158"/>
    </row>
    <row r="173" spans="1:1" s="132" customFormat="1" ht="14.5" x14ac:dyDescent="0.35">
      <c r="A173" s="158"/>
    </row>
    <row r="174" spans="1:1" s="132" customFormat="1" ht="14.5" x14ac:dyDescent="0.35">
      <c r="A174" s="158"/>
    </row>
    <row r="175" spans="1:1" s="132" customFormat="1" ht="14.5" x14ac:dyDescent="0.35">
      <c r="A175" s="158"/>
    </row>
    <row r="176" spans="1:1" s="132" customFormat="1" ht="14.5" x14ac:dyDescent="0.35">
      <c r="A176" s="158"/>
    </row>
    <row r="177" spans="1:1" s="132" customFormat="1" ht="14.5" x14ac:dyDescent="0.35">
      <c r="A177" s="158"/>
    </row>
    <row r="178" spans="1:1" s="132" customFormat="1" ht="14.5" x14ac:dyDescent="0.35">
      <c r="A178" s="158"/>
    </row>
    <row r="179" spans="1:1" s="132" customFormat="1" ht="14.5" x14ac:dyDescent="0.35">
      <c r="A179" s="158"/>
    </row>
    <row r="180" spans="1:1" s="132" customFormat="1" ht="14.5" x14ac:dyDescent="0.35">
      <c r="A180" s="158"/>
    </row>
    <row r="181" spans="1:1" s="132" customFormat="1" ht="14.5" x14ac:dyDescent="0.35">
      <c r="A181" s="158"/>
    </row>
    <row r="182" spans="1:1" s="132" customFormat="1" ht="14.5" x14ac:dyDescent="0.35">
      <c r="A182" s="158"/>
    </row>
    <row r="183" spans="1:1" s="132" customFormat="1" ht="14.5" x14ac:dyDescent="0.35">
      <c r="A183" s="158"/>
    </row>
    <row r="184" spans="1:1" s="132" customFormat="1" ht="14.5" x14ac:dyDescent="0.35">
      <c r="A184" s="158"/>
    </row>
    <row r="185" spans="1:1" s="132" customFormat="1" ht="14.5" x14ac:dyDescent="0.35">
      <c r="A185" s="158"/>
    </row>
    <row r="186" spans="1:1" s="132" customFormat="1" ht="14.5" x14ac:dyDescent="0.35">
      <c r="A186" s="158"/>
    </row>
    <row r="187" spans="1:1" s="132" customFormat="1" ht="34.5" customHeight="1" x14ac:dyDescent="0.35">
      <c r="A187" s="158"/>
    </row>
    <row r="188" spans="1:1" s="132" customFormat="1" ht="25" customHeight="1" x14ac:dyDescent="0.35">
      <c r="A188" s="158"/>
    </row>
    <row r="189" spans="1:1" s="132" customFormat="1" ht="14.5" x14ac:dyDescent="0.35">
      <c r="A189" s="158"/>
    </row>
    <row r="190" spans="1:1" s="132" customFormat="1" ht="14.5" x14ac:dyDescent="0.35">
      <c r="A190" s="158"/>
    </row>
    <row r="191" spans="1:1" s="132" customFormat="1" ht="46.5" customHeight="1" x14ac:dyDescent="0.35">
      <c r="A191" s="158"/>
    </row>
    <row r="192" spans="1:1" s="132" customFormat="1" ht="14.5" x14ac:dyDescent="0.35">
      <c r="A192" s="158"/>
    </row>
    <row r="193" spans="1:6" s="132" customFormat="1" ht="14.5" x14ac:dyDescent="0.35">
      <c r="A193" s="158"/>
    </row>
    <row r="194" spans="1:6" s="132" customFormat="1" ht="14.5" x14ac:dyDescent="0.35">
      <c r="A194" s="158"/>
    </row>
    <row r="195" spans="1:6" s="132" customFormat="1" ht="14.5" x14ac:dyDescent="0.35">
      <c r="A195" s="158"/>
    </row>
    <row r="196" spans="1:6" s="132" customFormat="1" ht="14.5" x14ac:dyDescent="0.35">
      <c r="A196" s="158"/>
    </row>
    <row r="197" spans="1:6" s="132" customFormat="1" ht="14.5" x14ac:dyDescent="0.35">
      <c r="A197" s="158"/>
    </row>
    <row r="198" spans="1:6" s="132" customFormat="1" ht="14.5" x14ac:dyDescent="0.35">
      <c r="A198" s="158"/>
    </row>
    <row r="199" spans="1:6" s="132" customFormat="1" ht="14.5" x14ac:dyDescent="0.35">
      <c r="A199" s="158"/>
    </row>
    <row r="200" spans="1:6" s="132" customFormat="1" ht="14.5" x14ac:dyDescent="0.35">
      <c r="A200" s="158"/>
    </row>
    <row r="201" spans="1:6" s="132" customFormat="1" ht="52.5" customHeight="1" x14ac:dyDescent="0.35">
      <c r="A201" s="158"/>
    </row>
    <row r="202" spans="1:6" s="132" customFormat="1" ht="21.65" customHeight="1" x14ac:dyDescent="0.35">
      <c r="A202" s="158"/>
    </row>
    <row r="203" spans="1:6" s="132" customFormat="1" ht="35.5" customHeight="1" x14ac:dyDescent="0.35">
      <c r="A203" s="158"/>
    </row>
    <row r="204" spans="1:6" x14ac:dyDescent="0.3">
      <c r="A204" s="159"/>
      <c r="B204" s="134"/>
      <c r="C204" s="134"/>
      <c r="D204" s="134"/>
      <c r="E204" s="134"/>
      <c r="F204" s="134"/>
    </row>
  </sheetData>
  <mergeCells count="11">
    <mergeCell ref="A154:E154"/>
    <mergeCell ref="A3:F4"/>
    <mergeCell ref="A1:F2"/>
    <mergeCell ref="A6:B6"/>
    <mergeCell ref="C6:E6"/>
    <mergeCell ref="A8:A10"/>
    <mergeCell ref="B8:B10"/>
    <mergeCell ref="C8:C10"/>
    <mergeCell ref="D8:D10"/>
    <mergeCell ref="E8:E10"/>
    <mergeCell ref="F8:F10"/>
  </mergeCells>
  <pageMargins left="0.7" right="0.7" top="0.75" bottom="0.75" header="0.3" footer="0.3"/>
  <pageSetup paperSize="9" scale="7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M204"/>
  <sheetViews>
    <sheetView view="pageBreakPreview" topLeftCell="A150" zoomScale="132" zoomScaleNormal="60" zoomScaleSheetLayoutView="70" workbookViewId="0">
      <selection activeCell="C5" sqref="C5"/>
    </sheetView>
  </sheetViews>
  <sheetFormatPr baseColWidth="10" defaultColWidth="4.26953125" defaultRowHeight="13" x14ac:dyDescent="0.3"/>
  <cols>
    <col min="1" max="1" width="5.26953125" style="135" customWidth="1"/>
    <col min="2" max="2" width="62.6328125" style="2" customWidth="1"/>
    <col min="3" max="3" width="6.6328125" style="2" bestFit="1" customWidth="1"/>
    <col min="4" max="4" width="10.453125" style="2" customWidth="1"/>
    <col min="5" max="5" width="12.90625" style="2" customWidth="1"/>
    <col min="6" max="6" width="20.81640625" style="2" customWidth="1"/>
    <col min="7" max="16384" width="4.26953125" style="1"/>
  </cols>
  <sheetData>
    <row r="1" spans="1:6" ht="21" customHeight="1" x14ac:dyDescent="0.3">
      <c r="A1" s="209" t="s">
        <v>322</v>
      </c>
      <c r="B1" s="209"/>
      <c r="C1" s="209"/>
      <c r="D1" s="209"/>
      <c r="E1" s="209"/>
      <c r="F1" s="209"/>
    </row>
    <row r="2" spans="1:6" s="5" customFormat="1" ht="27.5" customHeight="1" x14ac:dyDescent="0.35">
      <c r="A2" s="209"/>
      <c r="B2" s="209"/>
      <c r="C2" s="209"/>
      <c r="D2" s="209"/>
      <c r="E2" s="209"/>
      <c r="F2" s="209"/>
    </row>
    <row r="3" spans="1:6" s="3" customFormat="1" x14ac:dyDescent="0.3">
      <c r="A3" s="154"/>
      <c r="B3" s="4"/>
      <c r="C3" s="4"/>
      <c r="D3" s="4"/>
      <c r="E3" s="4"/>
      <c r="F3" s="4"/>
    </row>
    <row r="4" spans="1:6" s="3" customFormat="1" x14ac:dyDescent="0.3">
      <c r="A4" s="155"/>
      <c r="B4" s="4"/>
      <c r="C4" s="4"/>
      <c r="D4" s="4"/>
      <c r="E4" s="4"/>
      <c r="F4" s="4"/>
    </row>
    <row r="5" spans="1:6" s="3" customFormat="1" x14ac:dyDescent="0.3">
      <c r="A5" s="155" t="s">
        <v>35</v>
      </c>
      <c r="B5" s="6" t="s">
        <v>43</v>
      </c>
      <c r="C5" s="4"/>
      <c r="D5" s="4"/>
      <c r="E5" s="4"/>
      <c r="F5" s="4"/>
    </row>
    <row r="6" spans="1:6" s="3" customFormat="1" ht="14.5" customHeight="1" x14ac:dyDescent="0.4">
      <c r="A6" s="191" t="s">
        <v>45</v>
      </c>
      <c r="B6" s="191"/>
      <c r="C6" s="197"/>
      <c r="D6" s="197"/>
      <c r="E6" s="197"/>
      <c r="F6" s="4"/>
    </row>
    <row r="7" spans="1:6" s="3" customFormat="1" x14ac:dyDescent="0.3">
      <c r="A7" s="155"/>
      <c r="B7" s="4"/>
      <c r="C7" s="4"/>
      <c r="D7" s="4"/>
      <c r="E7" s="4"/>
      <c r="F7" s="4"/>
    </row>
    <row r="8" spans="1:6" s="3" customFormat="1" ht="14.5" customHeight="1" x14ac:dyDescent="0.3">
      <c r="A8" s="198" t="s">
        <v>30</v>
      </c>
      <c r="B8" s="199" t="s">
        <v>31</v>
      </c>
      <c r="C8" s="199" t="s">
        <v>32</v>
      </c>
      <c r="D8" s="200" t="s">
        <v>33</v>
      </c>
      <c r="E8" s="203" t="s">
        <v>46</v>
      </c>
      <c r="F8" s="206" t="s">
        <v>42</v>
      </c>
    </row>
    <row r="9" spans="1:6" s="3" customFormat="1" ht="3" customHeight="1" x14ac:dyDescent="0.3">
      <c r="A9" s="198"/>
      <c r="B9" s="199"/>
      <c r="C9" s="199"/>
      <c r="D9" s="201"/>
      <c r="E9" s="204"/>
      <c r="F9" s="207"/>
    </row>
    <row r="10" spans="1:6" ht="4" customHeight="1" x14ac:dyDescent="0.3">
      <c r="A10" s="198"/>
      <c r="B10" s="199"/>
      <c r="C10" s="199"/>
      <c r="D10" s="202"/>
      <c r="E10" s="205"/>
      <c r="F10" s="208"/>
    </row>
    <row r="11" spans="1:6" x14ac:dyDescent="0.3">
      <c r="A11" s="77" t="s">
        <v>315</v>
      </c>
      <c r="B11" s="73" t="s">
        <v>2</v>
      </c>
      <c r="C11" s="77"/>
      <c r="D11" s="79"/>
      <c r="E11" s="77"/>
      <c r="F11" s="80"/>
    </row>
    <row r="12" spans="1:6" ht="17.5" customHeight="1" x14ac:dyDescent="0.3">
      <c r="A12" s="106" t="s">
        <v>183</v>
      </c>
      <c r="B12" s="105" t="s">
        <v>63</v>
      </c>
      <c r="C12" s="106"/>
      <c r="D12" s="107"/>
      <c r="E12" s="108"/>
      <c r="F12" s="109"/>
    </row>
    <row r="13" spans="1:6" ht="45.5" customHeight="1" x14ac:dyDescent="0.3">
      <c r="A13" s="137" t="s">
        <v>184</v>
      </c>
      <c r="B13" s="11" t="s">
        <v>178</v>
      </c>
      <c r="C13" s="8" t="s">
        <v>3</v>
      </c>
      <c r="D13" s="9">
        <v>1</v>
      </c>
      <c r="E13" s="12">
        <f>'Prix Unitaire '!E13</f>
        <v>0</v>
      </c>
      <c r="F13" s="13">
        <f t="shared" ref="F13:F109" si="0">+D13*E13</f>
        <v>0</v>
      </c>
    </row>
    <row r="14" spans="1:6" ht="69" customHeight="1" x14ac:dyDescent="0.3">
      <c r="A14" s="137" t="s">
        <v>185</v>
      </c>
      <c r="B14" s="11" t="s">
        <v>104</v>
      </c>
      <c r="C14" s="8" t="s">
        <v>3</v>
      </c>
      <c r="D14" s="9">
        <v>1</v>
      </c>
      <c r="E14" s="14">
        <f>'Prix Unitaire '!E14</f>
        <v>0</v>
      </c>
      <c r="F14" s="13">
        <f t="shared" si="0"/>
        <v>0</v>
      </c>
    </row>
    <row r="15" spans="1:6" ht="16" customHeight="1" x14ac:dyDescent="0.3">
      <c r="A15" s="71"/>
      <c r="B15" s="68" t="s">
        <v>5</v>
      </c>
      <c r="C15" s="69"/>
      <c r="D15" s="70"/>
      <c r="E15" s="71"/>
      <c r="F15" s="72">
        <f>SUM(F12:F14)</f>
        <v>0</v>
      </c>
    </row>
    <row r="16" spans="1:6" ht="15.5" customHeight="1" x14ac:dyDescent="0.3">
      <c r="A16" s="77" t="s">
        <v>314</v>
      </c>
      <c r="B16" s="74" t="s">
        <v>97</v>
      </c>
      <c r="C16" s="75"/>
      <c r="D16" s="76"/>
      <c r="E16" s="77"/>
      <c r="F16" s="78"/>
    </row>
    <row r="17" spans="1:6" ht="15" customHeight="1" x14ac:dyDescent="0.3">
      <c r="A17" s="96" t="s">
        <v>186</v>
      </c>
      <c r="B17" s="95" t="s">
        <v>64</v>
      </c>
      <c r="C17" s="96"/>
      <c r="D17" s="97"/>
      <c r="E17" s="96"/>
      <c r="F17" s="98"/>
    </row>
    <row r="18" spans="1:6" ht="53.5" customHeight="1" x14ac:dyDescent="0.3">
      <c r="A18" s="156" t="s">
        <v>188</v>
      </c>
      <c r="B18" s="15" t="s">
        <v>105</v>
      </c>
      <c r="C18" s="16" t="s">
        <v>6</v>
      </c>
      <c r="D18" s="119">
        <f>87.63*0.5*0.95</f>
        <v>41.624249999999996</v>
      </c>
      <c r="E18" s="18">
        <f>'Prix Unitaire '!E18</f>
        <v>0</v>
      </c>
      <c r="F18" s="13">
        <f t="shared" si="0"/>
        <v>0</v>
      </c>
    </row>
    <row r="19" spans="1:6" ht="53.5" customHeight="1" x14ac:dyDescent="0.3">
      <c r="A19" s="156" t="s">
        <v>189</v>
      </c>
      <c r="B19" s="15" t="s">
        <v>165</v>
      </c>
      <c r="C19" s="16" t="s">
        <v>6</v>
      </c>
      <c r="D19" s="171">
        <f>(95.9-8)*0.4*0.6</f>
        <v>21.096</v>
      </c>
      <c r="E19" s="18">
        <f>'Prix Unitaire '!E19</f>
        <v>0</v>
      </c>
      <c r="F19" s="13">
        <f t="shared" ref="F19" si="1">+D19*E19</f>
        <v>0</v>
      </c>
    </row>
    <row r="20" spans="1:6" ht="39" customHeight="1" x14ac:dyDescent="0.3">
      <c r="A20" s="156" t="s">
        <v>190</v>
      </c>
      <c r="B20" s="15" t="s">
        <v>106</v>
      </c>
      <c r="C20" s="16" t="s">
        <v>6</v>
      </c>
      <c r="D20" s="119">
        <f>(0.9*0.9*0.95)*8</f>
        <v>6.1559999999999997</v>
      </c>
      <c r="E20" s="18">
        <f>'Prix Unitaire '!E20</f>
        <v>0</v>
      </c>
      <c r="F20" s="13">
        <f t="shared" si="0"/>
        <v>0</v>
      </c>
    </row>
    <row r="21" spans="1:6" ht="36" customHeight="1" x14ac:dyDescent="0.3">
      <c r="A21" s="156" t="s">
        <v>191</v>
      </c>
      <c r="B21" s="11" t="s">
        <v>98</v>
      </c>
      <c r="C21" s="8" t="s">
        <v>3</v>
      </c>
      <c r="D21" s="120">
        <v>1</v>
      </c>
      <c r="E21" s="18">
        <f>'Prix Unitaire '!E21</f>
        <v>0</v>
      </c>
      <c r="F21" s="7"/>
    </row>
    <row r="22" spans="1:6" ht="43" customHeight="1" x14ac:dyDescent="0.3">
      <c r="A22" s="156" t="s">
        <v>192</v>
      </c>
      <c r="B22" s="20" t="s">
        <v>107</v>
      </c>
      <c r="C22" s="16" t="s">
        <v>6</v>
      </c>
      <c r="D22" s="119">
        <f>87.63*0.5*0.05</f>
        <v>2.19075</v>
      </c>
      <c r="E22" s="18">
        <f>'Prix Unitaire '!E22</f>
        <v>0</v>
      </c>
      <c r="F22" s="13">
        <f t="shared" ref="F22" si="2">+D22*E22</f>
        <v>0</v>
      </c>
    </row>
    <row r="23" spans="1:6" ht="38" customHeight="1" x14ac:dyDescent="0.3">
      <c r="A23" s="156" t="s">
        <v>193</v>
      </c>
      <c r="B23" s="20" t="s">
        <v>109</v>
      </c>
      <c r="C23" s="16" t="s">
        <v>6</v>
      </c>
      <c r="D23" s="171">
        <f>(95.9-8)*0.4*0.05</f>
        <v>1.7580000000000002</v>
      </c>
      <c r="E23" s="18">
        <f>'Prix Unitaire '!E23</f>
        <v>0</v>
      </c>
      <c r="F23" s="13">
        <f t="shared" si="0"/>
        <v>0</v>
      </c>
    </row>
    <row r="24" spans="1:6" ht="35" customHeight="1" x14ac:dyDescent="0.3">
      <c r="A24" s="156" t="s">
        <v>194</v>
      </c>
      <c r="B24" s="20" t="s">
        <v>92</v>
      </c>
      <c r="C24" s="16" t="s">
        <v>6</v>
      </c>
      <c r="D24" s="119">
        <f>(0.9*0.9*0.05)*8</f>
        <v>0.32400000000000007</v>
      </c>
      <c r="E24" s="18">
        <f>'Prix Unitaire '!E24</f>
        <v>0</v>
      </c>
      <c r="F24" s="13">
        <f t="shared" si="0"/>
        <v>0</v>
      </c>
    </row>
    <row r="25" spans="1:6" ht="53" customHeight="1" x14ac:dyDescent="0.3">
      <c r="A25" s="156" t="s">
        <v>195</v>
      </c>
      <c r="B25" s="21" t="s">
        <v>108</v>
      </c>
      <c r="C25" s="16" t="s">
        <v>6</v>
      </c>
      <c r="D25" s="119">
        <f>87.63*0.5*0.2</f>
        <v>8.7629999999999999</v>
      </c>
      <c r="E25" s="18">
        <f>'Prix Unitaire '!E25</f>
        <v>0</v>
      </c>
      <c r="F25" s="13">
        <f t="shared" si="0"/>
        <v>0</v>
      </c>
    </row>
    <row r="26" spans="1:6" ht="53" customHeight="1" x14ac:dyDescent="0.3">
      <c r="A26" s="156" t="s">
        <v>196</v>
      </c>
      <c r="B26" s="21" t="s">
        <v>166</v>
      </c>
      <c r="C26" s="16" t="s">
        <v>6</v>
      </c>
      <c r="D26" s="171">
        <f>(95.9-8)*0.4*0.1</f>
        <v>3.5160000000000005</v>
      </c>
      <c r="E26" s="18">
        <f>'Prix Unitaire '!E26</f>
        <v>0</v>
      </c>
      <c r="F26" s="13">
        <f t="shared" ref="F26" si="3">+D26*E26</f>
        <v>0</v>
      </c>
    </row>
    <row r="27" spans="1:6" ht="39" x14ac:dyDescent="0.3">
      <c r="A27" s="156" t="s">
        <v>197</v>
      </c>
      <c r="B27" s="21" t="s">
        <v>110</v>
      </c>
      <c r="C27" s="16" t="s">
        <v>6</v>
      </c>
      <c r="D27" s="119">
        <f>(0.9*0.9*0.25)*8</f>
        <v>1.62</v>
      </c>
      <c r="E27" s="18">
        <f>'Prix Unitaire '!E27</f>
        <v>0</v>
      </c>
      <c r="F27" s="13">
        <f>+D27*E27</f>
        <v>0</v>
      </c>
    </row>
    <row r="28" spans="1:6" ht="26.5" customHeight="1" x14ac:dyDescent="0.3">
      <c r="A28" s="156" t="s">
        <v>198</v>
      </c>
      <c r="B28" s="20" t="s">
        <v>167</v>
      </c>
      <c r="C28" s="16" t="s">
        <v>6</v>
      </c>
      <c r="D28" s="17">
        <f>(0.15*0.15*1.1)*24</f>
        <v>0.59400000000000008</v>
      </c>
      <c r="E28" s="18">
        <f>'Prix Unitaire '!E28</f>
        <v>0</v>
      </c>
      <c r="F28" s="13">
        <f t="shared" ref="F28" si="4">+D28*E28</f>
        <v>0</v>
      </c>
    </row>
    <row r="29" spans="1:6" ht="26.5" customHeight="1" x14ac:dyDescent="0.3">
      <c r="A29" s="156" t="s">
        <v>199</v>
      </c>
      <c r="B29" s="20" t="s">
        <v>168</v>
      </c>
      <c r="C29" s="16" t="s">
        <v>6</v>
      </c>
      <c r="D29" s="172">
        <f>(0.15*0.15*1)*(30-4)+(0.2*0.2*2)*2</f>
        <v>0.745</v>
      </c>
      <c r="E29" s="18">
        <f>'Prix Unitaire '!E29</f>
        <v>0</v>
      </c>
      <c r="F29" s="13">
        <f t="shared" ref="F29" si="5">+D29*E29</f>
        <v>0</v>
      </c>
    </row>
    <row r="30" spans="1:6" ht="24.5" customHeight="1" x14ac:dyDescent="0.3">
      <c r="A30" s="156" t="s">
        <v>200</v>
      </c>
      <c r="B30" s="20" t="s">
        <v>114</v>
      </c>
      <c r="C30" s="16" t="s">
        <v>6</v>
      </c>
      <c r="D30" s="17">
        <f>(0.15*0.2*1.12)*3</f>
        <v>0.10080000000000001</v>
      </c>
      <c r="E30" s="18">
        <f>'Prix Unitaire '!E30</f>
        <v>0</v>
      </c>
      <c r="F30" s="13">
        <f t="shared" ref="F30" si="6">+D30*E30</f>
        <v>0</v>
      </c>
    </row>
    <row r="31" spans="1:6" ht="24.5" customHeight="1" x14ac:dyDescent="0.3">
      <c r="A31" s="156" t="s">
        <v>201</v>
      </c>
      <c r="B31" s="20" t="s">
        <v>115</v>
      </c>
      <c r="C31" s="16" t="s">
        <v>6</v>
      </c>
      <c r="D31" s="17">
        <f>(0.15*0.25*1.12)*1</f>
        <v>4.2000000000000003E-2</v>
      </c>
      <c r="E31" s="18">
        <f>'Prix Unitaire '!E31</f>
        <v>0</v>
      </c>
      <c r="F31" s="13">
        <f t="shared" ref="F31" si="7">+D31*E31</f>
        <v>0</v>
      </c>
    </row>
    <row r="32" spans="1:6" x14ac:dyDescent="0.3">
      <c r="A32" s="156" t="s">
        <v>202</v>
      </c>
      <c r="B32" s="20" t="s">
        <v>116</v>
      </c>
      <c r="C32" s="16" t="s">
        <v>6</v>
      </c>
      <c r="D32" s="17">
        <f>(0.15*0.45*1.12)*2</f>
        <v>0.15120000000000003</v>
      </c>
      <c r="E32" s="18">
        <f>'Prix Unitaire '!E32</f>
        <v>0</v>
      </c>
      <c r="F32" s="13">
        <f>+D32*E32</f>
        <v>0</v>
      </c>
    </row>
    <row r="33" spans="1:6" x14ac:dyDescent="0.3">
      <c r="A33" s="156" t="s">
        <v>203</v>
      </c>
      <c r="B33" s="20" t="s">
        <v>117</v>
      </c>
      <c r="C33" s="16" t="s">
        <v>6</v>
      </c>
      <c r="D33" s="17">
        <f>(0.15*0.5*1.12)*6</f>
        <v>0.504</v>
      </c>
      <c r="E33" s="18">
        <f>'Prix Unitaire '!E33</f>
        <v>0</v>
      </c>
      <c r="F33" s="13">
        <f>+D33*E33</f>
        <v>0</v>
      </c>
    </row>
    <row r="34" spans="1:6" ht="63" customHeight="1" x14ac:dyDescent="0.3">
      <c r="A34" s="156" t="s">
        <v>204</v>
      </c>
      <c r="B34" s="20" t="s">
        <v>111</v>
      </c>
      <c r="C34" s="16" t="s">
        <v>37</v>
      </c>
      <c r="D34" s="17">
        <f>(98.11*1.12)</f>
        <v>109.88320000000002</v>
      </c>
      <c r="E34" s="18">
        <f>'Prix Unitaire '!E34</f>
        <v>0</v>
      </c>
      <c r="F34" s="13">
        <f t="shared" si="0"/>
        <v>0</v>
      </c>
    </row>
    <row r="35" spans="1:6" ht="63" customHeight="1" x14ac:dyDescent="0.3">
      <c r="A35" s="156" t="s">
        <v>205</v>
      </c>
      <c r="B35" s="20" t="s">
        <v>169</v>
      </c>
      <c r="C35" s="16" t="s">
        <v>37</v>
      </c>
      <c r="D35" s="172">
        <f>(94.1*1)-(8)</f>
        <v>86.1</v>
      </c>
      <c r="E35" s="18">
        <f>'Prix Unitaire '!E35</f>
        <v>0</v>
      </c>
      <c r="F35" s="13">
        <f t="shared" ref="F35" si="8">+D35*E35</f>
        <v>0</v>
      </c>
    </row>
    <row r="36" spans="1:6" s="59" customFormat="1" ht="46" customHeight="1" x14ac:dyDescent="0.3">
      <c r="A36" s="156" t="s">
        <v>206</v>
      </c>
      <c r="B36" s="64" t="s">
        <v>93</v>
      </c>
      <c r="C36" s="58" t="s">
        <v>6</v>
      </c>
      <c r="D36" s="17">
        <f>(98.11*0.2*0.15)</f>
        <v>2.9432999999999998</v>
      </c>
      <c r="E36" s="18">
        <f>'Prix Unitaire '!E36</f>
        <v>0</v>
      </c>
      <c r="F36" s="19">
        <f t="shared" si="0"/>
        <v>0</v>
      </c>
    </row>
    <row r="37" spans="1:6" s="59" customFormat="1" ht="61" customHeight="1" x14ac:dyDescent="0.3">
      <c r="A37" s="156" t="s">
        <v>207</v>
      </c>
      <c r="B37" s="64" t="s">
        <v>170</v>
      </c>
      <c r="C37" s="16" t="s">
        <v>36</v>
      </c>
      <c r="D37" s="172">
        <f>(94.1-8)*0.15*0.15</f>
        <v>1.9372499999999997</v>
      </c>
      <c r="E37" s="18">
        <f>'Prix Unitaire '!E37</f>
        <v>0</v>
      </c>
      <c r="F37" s="19">
        <f t="shared" si="0"/>
        <v>0</v>
      </c>
    </row>
    <row r="38" spans="1:6" ht="26" x14ac:dyDescent="0.3">
      <c r="A38" s="156" t="s">
        <v>208</v>
      </c>
      <c r="B38" s="23" t="s">
        <v>112</v>
      </c>
      <c r="C38" s="16" t="s">
        <v>36</v>
      </c>
      <c r="D38" s="119">
        <v>20.859000000000002</v>
      </c>
      <c r="E38" s="18">
        <f>'Prix Unitaire '!E38</f>
        <v>0</v>
      </c>
      <c r="F38" s="13">
        <f t="shared" si="0"/>
        <v>0</v>
      </c>
    </row>
    <row r="39" spans="1:6" ht="26" x14ac:dyDescent="0.3">
      <c r="A39" s="156" t="s">
        <v>209</v>
      </c>
      <c r="B39" s="20" t="s">
        <v>113</v>
      </c>
      <c r="C39" s="16" t="s">
        <v>36</v>
      </c>
      <c r="D39" s="119">
        <f>168.11*0.4</f>
        <v>67.244000000000014</v>
      </c>
      <c r="E39" s="18">
        <f>'Prix Unitaire '!E39</f>
        <v>0</v>
      </c>
      <c r="F39" s="13">
        <f t="shared" si="0"/>
        <v>0</v>
      </c>
    </row>
    <row r="40" spans="1:6" ht="14.5" x14ac:dyDescent="0.3">
      <c r="A40" s="156" t="s">
        <v>210</v>
      </c>
      <c r="B40" s="20" t="s">
        <v>38</v>
      </c>
      <c r="C40" s="16" t="s">
        <v>36</v>
      </c>
      <c r="D40" s="119">
        <f>168.11*0.05</f>
        <v>8.4055000000000017</v>
      </c>
      <c r="E40" s="18">
        <f>'Prix Unitaire '!E40</f>
        <v>0</v>
      </c>
      <c r="F40" s="13">
        <f t="shared" si="0"/>
        <v>0</v>
      </c>
    </row>
    <row r="41" spans="1:6" ht="26" x14ac:dyDescent="0.3">
      <c r="A41" s="156" t="s">
        <v>211</v>
      </c>
      <c r="B41" s="20" t="s">
        <v>94</v>
      </c>
      <c r="C41" s="16" t="s">
        <v>4</v>
      </c>
      <c r="D41" s="17">
        <v>168.11</v>
      </c>
      <c r="E41" s="18">
        <f>'Prix Unitaire '!E41</f>
        <v>0</v>
      </c>
      <c r="F41" s="13">
        <f t="shared" si="0"/>
        <v>0</v>
      </c>
    </row>
    <row r="42" spans="1:6" ht="59.5" customHeight="1" x14ac:dyDescent="0.3">
      <c r="A42" s="156" t="s">
        <v>212</v>
      </c>
      <c r="B42" s="20" t="s">
        <v>95</v>
      </c>
      <c r="C42" s="16" t="s">
        <v>36</v>
      </c>
      <c r="D42" s="119">
        <f>168.11*0.1</f>
        <v>16.811000000000003</v>
      </c>
      <c r="E42" s="18">
        <f>'Prix Unitaire '!E42</f>
        <v>0</v>
      </c>
      <c r="F42" s="13">
        <f t="shared" si="0"/>
        <v>0</v>
      </c>
    </row>
    <row r="43" spans="1:6" ht="39" x14ac:dyDescent="0.3">
      <c r="A43" s="156" t="s">
        <v>213</v>
      </c>
      <c r="B43" s="20" t="s">
        <v>96</v>
      </c>
      <c r="C43" s="16" t="s">
        <v>6</v>
      </c>
      <c r="D43" s="9">
        <f>1.44+0.336</f>
        <v>1.776</v>
      </c>
      <c r="E43" s="18">
        <f>'Prix Unitaire '!E43</f>
        <v>0</v>
      </c>
      <c r="F43" s="13">
        <f t="shared" ref="F43" si="9">+D43*E43</f>
        <v>0</v>
      </c>
    </row>
    <row r="44" spans="1:6" ht="18.5" customHeight="1" x14ac:dyDescent="0.3">
      <c r="A44" s="57" t="s">
        <v>187</v>
      </c>
      <c r="B44" s="95" t="s">
        <v>65</v>
      </c>
      <c r="C44" s="94"/>
      <c r="D44" s="94"/>
      <c r="E44" s="94"/>
      <c r="F44" s="94"/>
    </row>
    <row r="45" spans="1:6" ht="36" customHeight="1" x14ac:dyDescent="0.3">
      <c r="A45" s="137" t="s">
        <v>214</v>
      </c>
      <c r="B45" s="11" t="s">
        <v>99</v>
      </c>
      <c r="C45" s="8" t="s">
        <v>3</v>
      </c>
      <c r="D45" s="120">
        <v>1</v>
      </c>
      <c r="E45" s="18">
        <f>'Prix Unitaire '!E45</f>
        <v>0</v>
      </c>
      <c r="F45" s="13">
        <f>+D45*E45</f>
        <v>0</v>
      </c>
    </row>
    <row r="46" spans="1:6" ht="26" x14ac:dyDescent="0.3">
      <c r="A46" s="137" t="s">
        <v>215</v>
      </c>
      <c r="B46" s="20" t="s">
        <v>118</v>
      </c>
      <c r="C46" s="16" t="s">
        <v>36</v>
      </c>
      <c r="D46" s="9">
        <f>(0.15*0.45*3.1)*2</f>
        <v>0.41850000000000004</v>
      </c>
      <c r="E46" s="18">
        <f>'Prix Unitaire '!E46</f>
        <v>0</v>
      </c>
      <c r="F46" s="13">
        <f>+D46*E46</f>
        <v>0</v>
      </c>
    </row>
    <row r="47" spans="1:6" ht="26" x14ac:dyDescent="0.3">
      <c r="A47" s="137" t="s">
        <v>216</v>
      </c>
      <c r="B47" s="20" t="s">
        <v>119</v>
      </c>
      <c r="C47" s="16" t="s">
        <v>36</v>
      </c>
      <c r="D47" s="9">
        <f>(0.15*0.5*2.5)*6</f>
        <v>1.125</v>
      </c>
      <c r="E47" s="18">
        <f>'Prix Unitaire '!E47</f>
        <v>0</v>
      </c>
      <c r="F47" s="13">
        <f>+D47*E47</f>
        <v>0</v>
      </c>
    </row>
    <row r="48" spans="1:6" ht="26" x14ac:dyDescent="0.3">
      <c r="A48" s="137" t="s">
        <v>217</v>
      </c>
      <c r="B48" s="20" t="s">
        <v>120</v>
      </c>
      <c r="C48" s="16" t="s">
        <v>36</v>
      </c>
      <c r="D48" s="22">
        <f>(0.15*0.15*3.1)*22</f>
        <v>1.5344999999999998</v>
      </c>
      <c r="E48" s="18">
        <f>'Prix Unitaire '!E48</f>
        <v>0</v>
      </c>
      <c r="F48" s="13">
        <f t="shared" ref="F48:F51" si="10">+D48*E48</f>
        <v>0</v>
      </c>
    </row>
    <row r="49" spans="1:6" ht="26" x14ac:dyDescent="0.3">
      <c r="A49" s="137" t="s">
        <v>218</v>
      </c>
      <c r="B49" s="20" t="s">
        <v>121</v>
      </c>
      <c r="C49" s="16" t="s">
        <v>36</v>
      </c>
      <c r="D49" s="121">
        <f>(0.15*0.2*3.1)*2</f>
        <v>0.186</v>
      </c>
      <c r="E49" s="18">
        <f>'Prix Unitaire '!E49</f>
        <v>0</v>
      </c>
      <c r="F49" s="13">
        <f t="shared" si="10"/>
        <v>0</v>
      </c>
    </row>
    <row r="50" spans="1:6" ht="26" x14ac:dyDescent="0.3">
      <c r="A50" s="137" t="s">
        <v>219</v>
      </c>
      <c r="B50" s="20" t="s">
        <v>122</v>
      </c>
      <c r="C50" s="16" t="s">
        <v>36</v>
      </c>
      <c r="D50" s="121">
        <f>(0.15*0.25*3.1)*1</f>
        <v>0.11624999999999999</v>
      </c>
      <c r="E50" s="18">
        <f>'Prix Unitaire '!E50</f>
        <v>0</v>
      </c>
      <c r="F50" s="13">
        <f t="shared" si="10"/>
        <v>0</v>
      </c>
    </row>
    <row r="51" spans="1:6" ht="39" x14ac:dyDescent="0.3">
      <c r="A51" s="137" t="s">
        <v>220</v>
      </c>
      <c r="B51" s="20" t="s">
        <v>123</v>
      </c>
      <c r="C51" s="16" t="s">
        <v>4</v>
      </c>
      <c r="D51" s="17">
        <f>(98.11*3.1)</f>
        <v>304.14100000000002</v>
      </c>
      <c r="E51" s="18">
        <f>'Prix Unitaire '!E51</f>
        <v>0</v>
      </c>
      <c r="F51" s="13">
        <f t="shared" si="10"/>
        <v>0</v>
      </c>
    </row>
    <row r="52" spans="1:6" ht="14.5" x14ac:dyDescent="0.3">
      <c r="A52" s="137" t="s">
        <v>221</v>
      </c>
      <c r="B52" s="122" t="s">
        <v>124</v>
      </c>
      <c r="C52" s="16" t="s">
        <v>36</v>
      </c>
      <c r="D52" s="17">
        <f>(0.15*0.65*12.45)*2</f>
        <v>2.4277500000000001</v>
      </c>
      <c r="E52" s="18">
        <f>'Prix Unitaire '!E52</f>
        <v>0</v>
      </c>
      <c r="F52" s="13">
        <f t="shared" ref="F52" si="11">+D52*E52</f>
        <v>0</v>
      </c>
    </row>
    <row r="53" spans="1:6" x14ac:dyDescent="0.3">
      <c r="A53" s="137" t="s">
        <v>222</v>
      </c>
      <c r="B53" s="122" t="s">
        <v>125</v>
      </c>
      <c r="C53" s="16" t="s">
        <v>4</v>
      </c>
      <c r="D53" s="17">
        <f>(73.21*0.2*0.15)</f>
        <v>2.1962999999999999</v>
      </c>
      <c r="E53" s="18">
        <f>'Prix Unitaire '!E53</f>
        <v>0</v>
      </c>
      <c r="F53" s="13">
        <f>+D53*E53</f>
        <v>0</v>
      </c>
    </row>
    <row r="54" spans="1:6" ht="11" customHeight="1" x14ac:dyDescent="0.3">
      <c r="A54" s="137" t="s">
        <v>223</v>
      </c>
      <c r="B54" s="20" t="s">
        <v>39</v>
      </c>
      <c r="C54" s="16" t="s">
        <v>4</v>
      </c>
      <c r="D54" s="17">
        <f>12.36</f>
        <v>12.36</v>
      </c>
      <c r="E54" s="18">
        <f>'Prix Unitaire '!E54</f>
        <v>0</v>
      </c>
      <c r="F54" s="19">
        <f t="shared" ref="F54:F55" si="12">+D54*E54</f>
        <v>0</v>
      </c>
    </row>
    <row r="55" spans="1:6" ht="26" x14ac:dyDescent="0.3">
      <c r="A55" s="137" t="s">
        <v>224</v>
      </c>
      <c r="B55" s="20" t="s">
        <v>174</v>
      </c>
      <c r="C55" s="16" t="s">
        <v>36</v>
      </c>
      <c r="D55" s="17">
        <f>(11.58*0.15*0.15)*3+(12.45*2*0.15*0.15)</f>
        <v>1.3418999999999999</v>
      </c>
      <c r="E55" s="18">
        <f>'Prix Unitaire '!E55</f>
        <v>0</v>
      </c>
      <c r="F55" s="19">
        <f t="shared" si="12"/>
        <v>0</v>
      </c>
    </row>
    <row r="56" spans="1:6" ht="17.5" customHeight="1" x14ac:dyDescent="0.3">
      <c r="A56" s="137" t="s">
        <v>225</v>
      </c>
      <c r="B56" s="11" t="s">
        <v>66</v>
      </c>
      <c r="C56" s="8" t="s">
        <v>4</v>
      </c>
      <c r="D56" s="17">
        <f>((98.11*3.1)*2+(1.5*12.45*2)+(1.3*2.5*6))</f>
        <v>665.13200000000006</v>
      </c>
      <c r="E56" s="18">
        <f>'Prix Unitaire '!E56</f>
        <v>0</v>
      </c>
      <c r="F56" s="13">
        <f>+D56*E56</f>
        <v>0</v>
      </c>
    </row>
    <row r="57" spans="1:6" x14ac:dyDescent="0.3">
      <c r="A57" s="71"/>
      <c r="B57" s="68" t="s">
        <v>7</v>
      </c>
      <c r="C57" s="81"/>
      <c r="D57" s="82"/>
      <c r="E57" s="83"/>
      <c r="F57" s="72">
        <f>SUM(F18:F56)</f>
        <v>0</v>
      </c>
    </row>
    <row r="58" spans="1:6" x14ac:dyDescent="0.3">
      <c r="A58" s="77" t="s">
        <v>313</v>
      </c>
      <c r="B58" s="73" t="s">
        <v>8</v>
      </c>
      <c r="C58" s="77"/>
      <c r="D58" s="99"/>
      <c r="E58" s="77"/>
      <c r="F58" s="100"/>
    </row>
    <row r="59" spans="1:6" ht="21.5" customHeight="1" x14ac:dyDescent="0.3">
      <c r="A59" s="137" t="s">
        <v>226</v>
      </c>
      <c r="B59" s="11" t="s">
        <v>71</v>
      </c>
      <c r="C59" s="8" t="s">
        <v>3</v>
      </c>
      <c r="D59" s="26">
        <v>1</v>
      </c>
      <c r="E59" s="18">
        <f>'Prix Unitaire '!E59</f>
        <v>0</v>
      </c>
      <c r="F59" s="13">
        <f t="shared" si="0"/>
        <v>0</v>
      </c>
    </row>
    <row r="60" spans="1:6" ht="29" customHeight="1" x14ac:dyDescent="0.3">
      <c r="A60" s="137" t="s">
        <v>227</v>
      </c>
      <c r="B60" s="10" t="s">
        <v>9</v>
      </c>
      <c r="C60" s="8" t="s">
        <v>3</v>
      </c>
      <c r="D60" s="60">
        <v>1</v>
      </c>
      <c r="E60" s="18">
        <f>'Prix Unitaire '!E60</f>
        <v>0</v>
      </c>
      <c r="F60" s="13">
        <f t="shared" si="0"/>
        <v>0</v>
      </c>
    </row>
    <row r="61" spans="1:6" ht="26" x14ac:dyDescent="0.3">
      <c r="A61" s="137" t="s">
        <v>228</v>
      </c>
      <c r="B61" s="11" t="s">
        <v>10</v>
      </c>
      <c r="C61" s="8" t="s">
        <v>3</v>
      </c>
      <c r="D61" s="60">
        <v>1</v>
      </c>
      <c r="E61" s="18">
        <f>'Prix Unitaire '!E61</f>
        <v>0</v>
      </c>
      <c r="F61" s="13">
        <f t="shared" si="0"/>
        <v>0</v>
      </c>
    </row>
    <row r="62" spans="1:6" ht="31.5" customHeight="1" x14ac:dyDescent="0.3">
      <c r="A62" s="137" t="s">
        <v>229</v>
      </c>
      <c r="B62" s="11" t="s">
        <v>11</v>
      </c>
      <c r="C62" s="8" t="s">
        <v>3</v>
      </c>
      <c r="D62" s="60">
        <v>1</v>
      </c>
      <c r="E62" s="18">
        <f>'Prix Unitaire '!E62</f>
        <v>0</v>
      </c>
      <c r="F62" s="13">
        <f t="shared" si="0"/>
        <v>0</v>
      </c>
    </row>
    <row r="63" spans="1:6" ht="30" customHeight="1" x14ac:dyDescent="0.3">
      <c r="A63" s="137" t="s">
        <v>230</v>
      </c>
      <c r="B63" s="131" t="s">
        <v>320</v>
      </c>
      <c r="C63" s="8" t="s">
        <v>1</v>
      </c>
      <c r="D63" s="60">
        <v>2</v>
      </c>
      <c r="E63" s="18">
        <f>'Prix Unitaire '!E63</f>
        <v>0</v>
      </c>
      <c r="F63" s="13">
        <f t="shared" si="0"/>
        <v>0</v>
      </c>
    </row>
    <row r="64" spans="1:6" ht="28.5" customHeight="1" x14ac:dyDescent="0.3">
      <c r="A64" s="137" t="s">
        <v>231</v>
      </c>
      <c r="B64" s="11" t="s">
        <v>126</v>
      </c>
      <c r="C64" s="8" t="s">
        <v>1</v>
      </c>
      <c r="D64" s="60">
        <v>6</v>
      </c>
      <c r="E64" s="18">
        <f>'Prix Unitaire '!E64</f>
        <v>0</v>
      </c>
      <c r="F64" s="13">
        <f t="shared" si="0"/>
        <v>0</v>
      </c>
    </row>
    <row r="65" spans="1:6" ht="35" customHeight="1" x14ac:dyDescent="0.3">
      <c r="A65" s="137" t="s">
        <v>232</v>
      </c>
      <c r="B65" s="11" t="s">
        <v>133</v>
      </c>
      <c r="C65" s="8" t="s">
        <v>1</v>
      </c>
      <c r="D65" s="26">
        <f>16</f>
        <v>16</v>
      </c>
      <c r="E65" s="18">
        <f>'Prix Unitaire '!E65</f>
        <v>0</v>
      </c>
      <c r="F65" s="13">
        <f t="shared" si="0"/>
        <v>0</v>
      </c>
    </row>
    <row r="66" spans="1:6" ht="27" customHeight="1" x14ac:dyDescent="0.3">
      <c r="A66" s="137" t="s">
        <v>233</v>
      </c>
      <c r="B66" s="11" t="s">
        <v>132</v>
      </c>
      <c r="C66" s="8" t="s">
        <v>1</v>
      </c>
      <c r="D66" s="26">
        <v>5</v>
      </c>
      <c r="E66" s="18">
        <f>'Prix Unitaire '!E66</f>
        <v>0</v>
      </c>
      <c r="F66" s="13">
        <f t="shared" si="0"/>
        <v>0</v>
      </c>
    </row>
    <row r="67" spans="1:6" ht="17.5" customHeight="1" x14ac:dyDescent="0.3">
      <c r="A67" s="137" t="s">
        <v>234</v>
      </c>
      <c r="B67" s="11" t="s">
        <v>127</v>
      </c>
      <c r="C67" s="8" t="s">
        <v>1</v>
      </c>
      <c r="D67" s="26">
        <v>4</v>
      </c>
      <c r="E67" s="18">
        <f>'Prix Unitaire '!E67</f>
        <v>0</v>
      </c>
      <c r="F67" s="13">
        <f t="shared" si="0"/>
        <v>0</v>
      </c>
    </row>
    <row r="68" spans="1:6" ht="17.5" customHeight="1" x14ac:dyDescent="0.3">
      <c r="A68" s="137" t="s">
        <v>235</v>
      </c>
      <c r="B68" s="11" t="s">
        <v>128</v>
      </c>
      <c r="C68" s="8" t="s">
        <v>1</v>
      </c>
      <c r="D68" s="26">
        <v>4</v>
      </c>
      <c r="E68" s="18">
        <f>'Prix Unitaire '!E68</f>
        <v>0</v>
      </c>
      <c r="F68" s="13">
        <f t="shared" ref="F68" si="13">+D68*E68</f>
        <v>0</v>
      </c>
    </row>
    <row r="69" spans="1:6" ht="22" customHeight="1" x14ac:dyDescent="0.3">
      <c r="A69" s="137" t="s">
        <v>236</v>
      </c>
      <c r="B69" s="11" t="s">
        <v>129</v>
      </c>
      <c r="C69" s="8" t="s">
        <v>1</v>
      </c>
      <c r="D69" s="26">
        <v>1</v>
      </c>
      <c r="E69" s="18">
        <f>'Prix Unitaire '!E69</f>
        <v>0</v>
      </c>
      <c r="F69" s="13">
        <f t="shared" si="0"/>
        <v>0</v>
      </c>
    </row>
    <row r="70" spans="1:6" ht="18.5" customHeight="1" x14ac:dyDescent="0.3">
      <c r="A70" s="137" t="s">
        <v>237</v>
      </c>
      <c r="B70" s="11" t="s">
        <v>131</v>
      </c>
      <c r="C70" s="8" t="s">
        <v>1</v>
      </c>
      <c r="D70" s="26">
        <v>4</v>
      </c>
      <c r="E70" s="18">
        <f>'Prix Unitaire '!E70</f>
        <v>0</v>
      </c>
      <c r="F70" s="13">
        <f t="shared" ref="F70" si="14">+D70*E70</f>
        <v>0</v>
      </c>
    </row>
    <row r="71" spans="1:6" ht="18.5" customHeight="1" x14ac:dyDescent="0.3">
      <c r="A71" s="137" t="s">
        <v>238</v>
      </c>
      <c r="B71" s="11" t="s">
        <v>134</v>
      </c>
      <c r="C71" s="8" t="s">
        <v>1</v>
      </c>
      <c r="D71" s="26">
        <v>2</v>
      </c>
      <c r="E71" s="18">
        <f>'Prix Unitaire '!E71</f>
        <v>0</v>
      </c>
      <c r="F71" s="13">
        <f t="shared" si="0"/>
        <v>0</v>
      </c>
    </row>
    <row r="72" spans="1:6" ht="20.5" customHeight="1" x14ac:dyDescent="0.3">
      <c r="A72" s="137" t="s">
        <v>239</v>
      </c>
      <c r="B72" s="11" t="s">
        <v>130</v>
      </c>
      <c r="C72" s="8" t="s">
        <v>1</v>
      </c>
      <c r="D72" s="26">
        <v>2</v>
      </c>
      <c r="E72" s="18">
        <f>'Prix Unitaire '!E72</f>
        <v>0</v>
      </c>
      <c r="F72" s="13">
        <f t="shared" ref="F72" si="15">+D72*E72</f>
        <v>0</v>
      </c>
    </row>
    <row r="73" spans="1:6" ht="14" customHeight="1" x14ac:dyDescent="0.3">
      <c r="A73" s="137" t="s">
        <v>240</v>
      </c>
      <c r="B73" s="11" t="s">
        <v>12</v>
      </c>
      <c r="C73" s="8" t="s">
        <v>1</v>
      </c>
      <c r="D73" s="26">
        <v>1</v>
      </c>
      <c r="E73" s="18">
        <f>'Prix Unitaire '!E73</f>
        <v>0</v>
      </c>
      <c r="F73" s="13">
        <f t="shared" si="0"/>
        <v>0</v>
      </c>
    </row>
    <row r="74" spans="1:6" ht="20" customHeight="1" x14ac:dyDescent="0.3">
      <c r="A74" s="137" t="s">
        <v>241</v>
      </c>
      <c r="B74" s="11" t="s">
        <v>13</v>
      </c>
      <c r="C74" s="8" t="s">
        <v>14</v>
      </c>
      <c r="D74" s="26">
        <v>1</v>
      </c>
      <c r="E74" s="18">
        <f>'Prix Unitaire '!E74</f>
        <v>0</v>
      </c>
      <c r="F74" s="13">
        <f t="shared" si="0"/>
        <v>0</v>
      </c>
    </row>
    <row r="75" spans="1:6" x14ac:dyDescent="0.3">
      <c r="A75" s="157"/>
      <c r="B75" s="68" t="s">
        <v>15</v>
      </c>
      <c r="C75" s="69"/>
      <c r="D75" s="70"/>
      <c r="E75" s="71"/>
      <c r="F75" s="72">
        <f>SUM(F59:F74)</f>
        <v>0</v>
      </c>
    </row>
    <row r="76" spans="1:6" s="63" customFormat="1" ht="18.5" customHeight="1" x14ac:dyDescent="0.35">
      <c r="A76" s="157" t="s">
        <v>312</v>
      </c>
      <c r="B76" s="102" t="s">
        <v>85</v>
      </c>
      <c r="C76" s="103"/>
      <c r="D76" s="76"/>
      <c r="E76" s="77"/>
      <c r="F76" s="78"/>
    </row>
    <row r="77" spans="1:6" s="63" customFormat="1" ht="20.5" customHeight="1" x14ac:dyDescent="0.35">
      <c r="A77" s="157" t="s">
        <v>242</v>
      </c>
      <c r="B77" s="117" t="s">
        <v>86</v>
      </c>
      <c r="C77" s="114"/>
      <c r="D77" s="112"/>
      <c r="E77" s="96"/>
      <c r="F77" s="113"/>
    </row>
    <row r="78" spans="1:6" s="63" customFormat="1" ht="18" customHeight="1" x14ac:dyDescent="0.35">
      <c r="A78" s="157" t="s">
        <v>243</v>
      </c>
      <c r="B78" s="61" t="s">
        <v>139</v>
      </c>
      <c r="C78" s="62" t="s">
        <v>77</v>
      </c>
      <c r="D78" s="124">
        <v>26.2</v>
      </c>
      <c r="E78" s="18">
        <f>'Prix Unitaire '!E78</f>
        <v>0</v>
      </c>
      <c r="F78" s="13">
        <f t="shared" si="0"/>
        <v>0</v>
      </c>
    </row>
    <row r="79" spans="1:6" s="63" customFormat="1" ht="18" customHeight="1" x14ac:dyDescent="0.35">
      <c r="A79" s="157" t="s">
        <v>244</v>
      </c>
      <c r="B79" s="61" t="s">
        <v>138</v>
      </c>
      <c r="C79" s="62" t="s">
        <v>77</v>
      </c>
      <c r="D79" s="124">
        <v>22.14</v>
      </c>
      <c r="E79" s="18">
        <f>'Prix Unitaire '!E79</f>
        <v>0</v>
      </c>
      <c r="F79" s="13">
        <f t="shared" si="0"/>
        <v>0</v>
      </c>
    </row>
    <row r="80" spans="1:6" s="63" customFormat="1" ht="14" customHeight="1" x14ac:dyDescent="0.35">
      <c r="A80" s="157" t="s">
        <v>245</v>
      </c>
      <c r="B80" s="61" t="s">
        <v>78</v>
      </c>
      <c r="C80" s="62" t="s">
        <v>79</v>
      </c>
      <c r="D80" s="124">
        <v>1</v>
      </c>
      <c r="E80" s="18">
        <f>'Prix Unitaire '!E80</f>
        <v>0</v>
      </c>
      <c r="F80" s="13">
        <f t="shared" si="0"/>
        <v>0</v>
      </c>
    </row>
    <row r="81" spans="1:6" s="63" customFormat="1" ht="20.5" customHeight="1" x14ac:dyDescent="0.35">
      <c r="A81" s="157" t="s">
        <v>246</v>
      </c>
      <c r="B81" s="117" t="s">
        <v>80</v>
      </c>
      <c r="C81" s="114"/>
      <c r="D81" s="125"/>
      <c r="E81" s="96"/>
      <c r="F81" s="113"/>
    </row>
    <row r="82" spans="1:6" s="63" customFormat="1" ht="28" customHeight="1" x14ac:dyDescent="0.35">
      <c r="A82" s="57" t="s">
        <v>247</v>
      </c>
      <c r="B82" s="61" t="s">
        <v>87</v>
      </c>
      <c r="C82" s="62" t="s">
        <v>81</v>
      </c>
      <c r="D82" s="124">
        <v>1</v>
      </c>
      <c r="E82" s="18">
        <f>'Prix Unitaire '!E82</f>
        <v>0</v>
      </c>
      <c r="F82" s="13">
        <f t="shared" si="0"/>
        <v>0</v>
      </c>
    </row>
    <row r="83" spans="1:6" s="63" customFormat="1" ht="26" customHeight="1" x14ac:dyDescent="0.35">
      <c r="A83" s="57" t="s">
        <v>248</v>
      </c>
      <c r="B83" s="61" t="s">
        <v>82</v>
      </c>
      <c r="C83" s="62" t="s">
        <v>81</v>
      </c>
      <c r="D83" s="124">
        <v>1</v>
      </c>
      <c r="E83" s="18">
        <f>'Prix Unitaire '!E83</f>
        <v>0</v>
      </c>
      <c r="F83" s="13">
        <f t="shared" si="0"/>
        <v>0</v>
      </c>
    </row>
    <row r="84" spans="1:6" s="63" customFormat="1" ht="22.5" customHeight="1" x14ac:dyDescent="0.35">
      <c r="A84" s="57" t="s">
        <v>249</v>
      </c>
      <c r="B84" s="61" t="s">
        <v>83</v>
      </c>
      <c r="C84" s="62" t="s">
        <v>81</v>
      </c>
      <c r="D84" s="124">
        <v>1</v>
      </c>
      <c r="E84" s="18">
        <f>'Prix Unitaire '!E84</f>
        <v>0</v>
      </c>
      <c r="F84" s="13">
        <f t="shared" si="0"/>
        <v>0</v>
      </c>
    </row>
    <row r="85" spans="1:6" s="63" customFormat="1" ht="20.5" customHeight="1" x14ac:dyDescent="0.35">
      <c r="A85" s="96" t="s">
        <v>250</v>
      </c>
      <c r="B85" s="117" t="s">
        <v>84</v>
      </c>
      <c r="C85" s="114"/>
      <c r="D85" s="112"/>
      <c r="E85" s="96"/>
      <c r="F85" s="113"/>
    </row>
    <row r="86" spans="1:6" s="63" customFormat="1" ht="27.5" customHeight="1" x14ac:dyDescent="0.35">
      <c r="A86" s="57" t="s">
        <v>251</v>
      </c>
      <c r="B86" s="61" t="s">
        <v>141</v>
      </c>
      <c r="C86" s="62" t="s">
        <v>70</v>
      </c>
      <c r="D86" s="124">
        <v>3</v>
      </c>
      <c r="E86" s="18">
        <f>'Prix Unitaire '!E86</f>
        <v>0</v>
      </c>
      <c r="F86" s="13">
        <f t="shared" si="0"/>
        <v>0</v>
      </c>
    </row>
    <row r="87" spans="1:6" s="63" customFormat="1" ht="24.5" customHeight="1" x14ac:dyDescent="0.35">
      <c r="A87" s="57" t="s">
        <v>252</v>
      </c>
      <c r="B87" s="61" t="s">
        <v>140</v>
      </c>
      <c r="C87" s="62" t="s">
        <v>70</v>
      </c>
      <c r="D87" s="124">
        <v>3</v>
      </c>
      <c r="E87" s="18">
        <f>'Prix Unitaire '!E87</f>
        <v>0</v>
      </c>
      <c r="F87" s="13">
        <f t="shared" si="0"/>
        <v>0</v>
      </c>
    </row>
    <row r="88" spans="1:6" s="63" customFormat="1" ht="19" customHeight="1" x14ac:dyDescent="0.35">
      <c r="A88" s="57" t="s">
        <v>253</v>
      </c>
      <c r="B88" s="61" t="s">
        <v>142</v>
      </c>
      <c r="C88" s="62" t="s">
        <v>70</v>
      </c>
      <c r="D88" s="124">
        <v>1</v>
      </c>
      <c r="E88" s="18">
        <f>'Prix Unitaire '!E88</f>
        <v>0</v>
      </c>
      <c r="F88" s="13">
        <f t="shared" si="0"/>
        <v>0</v>
      </c>
    </row>
    <row r="89" spans="1:6" s="63" customFormat="1" ht="18" customHeight="1" x14ac:dyDescent="0.35">
      <c r="A89" s="57" t="s">
        <v>254</v>
      </c>
      <c r="B89" s="61" t="s">
        <v>143</v>
      </c>
      <c r="C89" s="62" t="s">
        <v>70</v>
      </c>
      <c r="D89" s="124">
        <v>3</v>
      </c>
      <c r="E89" s="18">
        <f>'Prix Unitaire '!E89</f>
        <v>0</v>
      </c>
      <c r="F89" s="13">
        <f t="shared" si="0"/>
        <v>0</v>
      </c>
    </row>
    <row r="90" spans="1:6" s="63" customFormat="1" ht="18" customHeight="1" x14ac:dyDescent="0.35">
      <c r="A90" s="57" t="s">
        <v>255</v>
      </c>
      <c r="B90" s="61" t="s">
        <v>88</v>
      </c>
      <c r="C90" s="62" t="s">
        <v>70</v>
      </c>
      <c r="D90" s="124">
        <v>1</v>
      </c>
      <c r="E90" s="18">
        <f>'Prix Unitaire '!E90</f>
        <v>0</v>
      </c>
      <c r="F90" s="13">
        <f t="shared" si="0"/>
        <v>0</v>
      </c>
    </row>
    <row r="91" spans="1:6" s="63" customFormat="1" ht="17.5" customHeight="1" x14ac:dyDescent="0.35">
      <c r="A91" s="57" t="s">
        <v>256</v>
      </c>
      <c r="B91" s="61" t="s">
        <v>89</v>
      </c>
      <c r="C91" s="62" t="s">
        <v>70</v>
      </c>
      <c r="D91" s="124">
        <v>4</v>
      </c>
      <c r="E91" s="18">
        <f>'Prix Unitaire '!E91</f>
        <v>0</v>
      </c>
      <c r="F91" s="13">
        <f t="shared" si="0"/>
        <v>0</v>
      </c>
    </row>
    <row r="92" spans="1:6" s="63" customFormat="1" ht="19" customHeight="1" x14ac:dyDescent="0.35">
      <c r="A92" s="57" t="s">
        <v>257</v>
      </c>
      <c r="B92" s="61" t="s">
        <v>90</v>
      </c>
      <c r="C92" s="62" t="s">
        <v>70</v>
      </c>
      <c r="D92" s="124">
        <v>3</v>
      </c>
      <c r="E92" s="18">
        <f>'Prix Unitaire '!E92</f>
        <v>0</v>
      </c>
      <c r="F92" s="13">
        <f t="shared" si="0"/>
        <v>0</v>
      </c>
    </row>
    <row r="93" spans="1:6" s="63" customFormat="1" ht="22" customHeight="1" x14ac:dyDescent="0.35">
      <c r="A93" s="57" t="s">
        <v>258</v>
      </c>
      <c r="B93" s="61" t="s">
        <v>179</v>
      </c>
      <c r="C93" s="62" t="s">
        <v>70</v>
      </c>
      <c r="D93" s="124">
        <v>1</v>
      </c>
      <c r="E93" s="18">
        <f>'Prix Unitaire '!E93</f>
        <v>0</v>
      </c>
      <c r="F93" s="13">
        <f t="shared" si="0"/>
        <v>0</v>
      </c>
    </row>
    <row r="94" spans="1:6" s="63" customFormat="1" ht="23" customHeight="1" x14ac:dyDescent="0.35">
      <c r="A94" s="57" t="s">
        <v>259</v>
      </c>
      <c r="B94" s="61" t="s">
        <v>180</v>
      </c>
      <c r="C94" s="62" t="s">
        <v>70</v>
      </c>
      <c r="D94" s="124">
        <v>4</v>
      </c>
      <c r="E94" s="18">
        <f>'Prix Unitaire '!E94</f>
        <v>0</v>
      </c>
      <c r="F94" s="13">
        <f t="shared" si="0"/>
        <v>0</v>
      </c>
    </row>
    <row r="95" spans="1:6" s="63" customFormat="1" ht="22" customHeight="1" x14ac:dyDescent="0.35">
      <c r="A95" s="96" t="s">
        <v>260</v>
      </c>
      <c r="B95" s="117" t="s">
        <v>76</v>
      </c>
      <c r="C95" s="114"/>
      <c r="D95" s="112"/>
      <c r="E95" s="96"/>
      <c r="F95" s="96"/>
    </row>
    <row r="96" spans="1:6" s="63" customFormat="1" ht="24.5" customHeight="1" x14ac:dyDescent="0.35">
      <c r="A96" s="57" t="s">
        <v>261</v>
      </c>
      <c r="B96" s="61" t="s">
        <v>135</v>
      </c>
      <c r="C96" s="62" t="s">
        <v>77</v>
      </c>
      <c r="D96" s="56">
        <v>16.184999999999999</v>
      </c>
      <c r="E96" s="18">
        <f>'Prix Unitaire '!E96</f>
        <v>0</v>
      </c>
      <c r="F96" s="13">
        <f t="shared" si="0"/>
        <v>0</v>
      </c>
    </row>
    <row r="97" spans="1:6" s="63" customFormat="1" ht="23.5" customHeight="1" x14ac:dyDescent="0.35">
      <c r="A97" s="57" t="s">
        <v>262</v>
      </c>
      <c r="B97" s="61" t="s">
        <v>136</v>
      </c>
      <c r="C97" s="62" t="s">
        <v>77</v>
      </c>
      <c r="D97" s="123">
        <v>10.148</v>
      </c>
      <c r="E97" s="18">
        <f>'Prix Unitaire '!E97</f>
        <v>0</v>
      </c>
      <c r="F97" s="13">
        <f>+D97*E97</f>
        <v>0</v>
      </c>
    </row>
    <row r="98" spans="1:6" s="63" customFormat="1" ht="29.5" customHeight="1" x14ac:dyDescent="0.35">
      <c r="A98" s="57" t="s">
        <v>263</v>
      </c>
      <c r="B98" s="61" t="s">
        <v>137</v>
      </c>
      <c r="C98" s="62" t="s">
        <v>77</v>
      </c>
      <c r="D98" s="56">
        <v>7.6050000000000004</v>
      </c>
      <c r="E98" s="18">
        <f>'Prix Unitaire '!E98</f>
        <v>0</v>
      </c>
      <c r="F98" s="13">
        <f t="shared" si="0"/>
        <v>0</v>
      </c>
    </row>
    <row r="99" spans="1:6" s="63" customFormat="1" ht="28" customHeight="1" x14ac:dyDescent="0.35">
      <c r="A99" s="57" t="s">
        <v>264</v>
      </c>
      <c r="B99" s="61" t="s">
        <v>78</v>
      </c>
      <c r="C99" s="62" t="s">
        <v>79</v>
      </c>
      <c r="D99" s="124">
        <v>1</v>
      </c>
      <c r="E99" s="18">
        <f>'Prix Unitaire '!E99</f>
        <v>0</v>
      </c>
      <c r="F99" s="13">
        <f t="shared" si="0"/>
        <v>0</v>
      </c>
    </row>
    <row r="100" spans="1:6" s="63" customFormat="1" ht="22" customHeight="1" x14ac:dyDescent="0.35">
      <c r="A100" s="96" t="s">
        <v>265</v>
      </c>
      <c r="B100" s="117" t="s">
        <v>144</v>
      </c>
      <c r="C100" s="114"/>
      <c r="D100" s="112"/>
      <c r="E100" s="96"/>
      <c r="F100" s="96"/>
    </row>
    <row r="101" spans="1:6" s="63" customFormat="1" ht="22.5" customHeight="1" x14ac:dyDescent="0.35">
      <c r="A101" s="57" t="s">
        <v>266</v>
      </c>
      <c r="B101" s="61" t="s">
        <v>145</v>
      </c>
      <c r="C101" s="62" t="s">
        <v>1</v>
      </c>
      <c r="D101" s="124">
        <v>3</v>
      </c>
      <c r="E101" s="18">
        <f>'Prix Unitaire '!E101</f>
        <v>0</v>
      </c>
      <c r="F101" s="13">
        <f t="shared" si="0"/>
        <v>0</v>
      </c>
    </row>
    <row r="102" spans="1:6" s="63" customFormat="1" ht="21" customHeight="1" x14ac:dyDescent="0.35">
      <c r="A102" s="57" t="s">
        <v>267</v>
      </c>
      <c r="B102" s="61" t="s">
        <v>146</v>
      </c>
      <c r="C102" s="62" t="s">
        <v>3</v>
      </c>
      <c r="D102" s="124">
        <v>1</v>
      </c>
      <c r="E102" s="18">
        <f>'Prix Unitaire '!E102</f>
        <v>0</v>
      </c>
      <c r="F102" s="13">
        <f t="shared" si="0"/>
        <v>0</v>
      </c>
    </row>
    <row r="103" spans="1:6" s="63" customFormat="1" ht="18.5" customHeight="1" x14ac:dyDescent="0.35">
      <c r="A103" s="57" t="s">
        <v>268</v>
      </c>
      <c r="B103" s="61" t="s">
        <v>147</v>
      </c>
      <c r="C103" s="62" t="s">
        <v>3</v>
      </c>
      <c r="D103" s="124">
        <v>1</v>
      </c>
      <c r="E103" s="18">
        <f>'Prix Unitaire '!E103</f>
        <v>0</v>
      </c>
      <c r="F103" s="13">
        <f t="shared" si="0"/>
        <v>0</v>
      </c>
    </row>
    <row r="104" spans="1:6" s="5" customFormat="1" ht="17.5" customHeight="1" x14ac:dyDescent="0.35">
      <c r="A104" s="71"/>
      <c r="B104" s="67" t="s">
        <v>91</v>
      </c>
      <c r="C104" s="69"/>
      <c r="D104" s="70"/>
      <c r="E104" s="71"/>
      <c r="F104" s="72">
        <f>SUM(F78:F103)</f>
        <v>0</v>
      </c>
    </row>
    <row r="105" spans="1:6" x14ac:dyDescent="0.3">
      <c r="A105" s="77" t="s">
        <v>311</v>
      </c>
      <c r="B105" s="73" t="s">
        <v>16</v>
      </c>
      <c r="C105" s="77"/>
      <c r="D105" s="99"/>
      <c r="E105" s="77"/>
      <c r="F105" s="100"/>
    </row>
    <row r="106" spans="1:6" ht="26" x14ac:dyDescent="0.3">
      <c r="A106" s="137" t="s">
        <v>269</v>
      </c>
      <c r="B106" s="11" t="s">
        <v>148</v>
      </c>
      <c r="C106" s="8" t="s">
        <v>1</v>
      </c>
      <c r="D106" s="126">
        <v>1</v>
      </c>
      <c r="E106" s="18">
        <f>'Prix Unitaire '!E106</f>
        <v>0</v>
      </c>
      <c r="F106" s="13">
        <f t="shared" si="0"/>
        <v>0</v>
      </c>
    </row>
    <row r="107" spans="1:6" ht="26" x14ac:dyDescent="0.3">
      <c r="A107" s="137" t="s">
        <v>270</v>
      </c>
      <c r="B107" s="11" t="s">
        <v>149</v>
      </c>
      <c r="C107" s="8" t="s">
        <v>1</v>
      </c>
      <c r="D107" s="126">
        <v>4</v>
      </c>
      <c r="E107" s="18">
        <f>'Prix Unitaire '!E107</f>
        <v>0</v>
      </c>
      <c r="F107" s="13">
        <f t="shared" ref="F107" si="16">+D107*E107</f>
        <v>0</v>
      </c>
    </row>
    <row r="108" spans="1:6" ht="35" customHeight="1" x14ac:dyDescent="0.3">
      <c r="A108" s="137" t="s">
        <v>271</v>
      </c>
      <c r="B108" s="11" t="s">
        <v>150</v>
      </c>
      <c r="C108" s="8" t="s">
        <v>6</v>
      </c>
      <c r="D108" s="119">
        <f>(12.45*0.06*0.15)*18</f>
        <v>2.0168999999999997</v>
      </c>
      <c r="E108" s="18">
        <f>'Prix Unitaire '!E108</f>
        <v>0</v>
      </c>
      <c r="F108" s="13">
        <f t="shared" si="0"/>
        <v>0</v>
      </c>
    </row>
    <row r="109" spans="1:6" ht="26" x14ac:dyDescent="0.3">
      <c r="A109" s="137" t="s">
        <v>272</v>
      </c>
      <c r="B109" s="11" t="s">
        <v>151</v>
      </c>
      <c r="C109" s="8" t="s">
        <v>17</v>
      </c>
      <c r="D109" s="17">
        <v>168.11</v>
      </c>
      <c r="E109" s="18">
        <f>'Prix Unitaire '!E109</f>
        <v>0</v>
      </c>
      <c r="F109" s="13">
        <f t="shared" si="0"/>
        <v>0</v>
      </c>
    </row>
    <row r="110" spans="1:6" ht="26" x14ac:dyDescent="0.3">
      <c r="A110" s="137" t="s">
        <v>273</v>
      </c>
      <c r="B110" s="11" t="s">
        <v>153</v>
      </c>
      <c r="C110" s="8" t="s">
        <v>17</v>
      </c>
      <c r="D110" s="17">
        <f>50.3*0.6</f>
        <v>30.179999999999996</v>
      </c>
      <c r="E110" s="18">
        <f>'Prix Unitaire '!E110</f>
        <v>0</v>
      </c>
      <c r="F110" s="13">
        <f t="shared" ref="F110" si="17">+D110*E110</f>
        <v>0</v>
      </c>
    </row>
    <row r="111" spans="1:6" x14ac:dyDescent="0.3">
      <c r="A111" s="71"/>
      <c r="B111" s="68" t="s">
        <v>18</v>
      </c>
      <c r="C111" s="70"/>
      <c r="D111" s="70"/>
      <c r="E111" s="71"/>
      <c r="F111" s="72">
        <f>SUM(F106:F110)</f>
        <v>0</v>
      </c>
    </row>
    <row r="112" spans="1:6" x14ac:dyDescent="0.3">
      <c r="A112" s="77" t="s">
        <v>310</v>
      </c>
      <c r="B112" s="73" t="s">
        <v>19</v>
      </c>
      <c r="C112" s="101"/>
      <c r="D112" s="79"/>
      <c r="E112" s="77"/>
      <c r="F112" s="100"/>
    </row>
    <row r="113" spans="1:6" ht="41.15" customHeight="1" x14ac:dyDescent="0.3">
      <c r="A113" s="137" t="s">
        <v>274</v>
      </c>
      <c r="B113" s="11" t="s">
        <v>152</v>
      </c>
      <c r="C113" s="8" t="s">
        <v>17</v>
      </c>
      <c r="D113" s="17">
        <f>195.195+54.65</f>
        <v>249.845</v>
      </c>
      <c r="E113" s="18">
        <f>'Prix Unitaire '!E113</f>
        <v>0</v>
      </c>
      <c r="F113" s="13">
        <f t="shared" ref="F113:F148" si="18">+D113*E113</f>
        <v>0</v>
      </c>
    </row>
    <row r="114" spans="1:6" ht="46" customHeight="1" x14ac:dyDescent="0.3">
      <c r="A114" s="137" t="s">
        <v>275</v>
      </c>
      <c r="B114" s="11" t="s">
        <v>20</v>
      </c>
      <c r="C114" s="8" t="s">
        <v>21</v>
      </c>
      <c r="D114" s="17">
        <v>13.65</v>
      </c>
      <c r="E114" s="18">
        <f>'Prix Unitaire '!E114</f>
        <v>0</v>
      </c>
      <c r="F114" s="13">
        <f t="shared" si="18"/>
        <v>0</v>
      </c>
    </row>
    <row r="115" spans="1:6" ht="30.5" customHeight="1" x14ac:dyDescent="0.3">
      <c r="A115" s="137" t="s">
        <v>276</v>
      </c>
      <c r="B115" s="11" t="s">
        <v>154</v>
      </c>
      <c r="C115" s="8" t="s">
        <v>21</v>
      </c>
      <c r="D115" s="10">
        <v>50.03</v>
      </c>
      <c r="E115" s="18">
        <f>'Prix Unitaire '!E115</f>
        <v>0</v>
      </c>
      <c r="F115" s="13">
        <f t="shared" si="18"/>
        <v>0</v>
      </c>
    </row>
    <row r="116" spans="1:6" x14ac:dyDescent="0.3">
      <c r="A116" s="71"/>
      <c r="B116" s="67" t="s">
        <v>22</v>
      </c>
      <c r="C116" s="69"/>
      <c r="D116" s="70"/>
      <c r="E116" s="71"/>
      <c r="F116" s="72">
        <f>SUM(F113:F115)</f>
        <v>0</v>
      </c>
    </row>
    <row r="117" spans="1:6" s="59" customFormat="1" x14ac:dyDescent="0.3">
      <c r="A117" s="77" t="s">
        <v>309</v>
      </c>
      <c r="B117" s="73" t="s">
        <v>72</v>
      </c>
      <c r="C117" s="75"/>
      <c r="D117" s="76"/>
      <c r="E117" s="77"/>
      <c r="F117" s="78"/>
    </row>
    <row r="118" spans="1:6" s="59" customFormat="1" x14ac:dyDescent="0.3">
      <c r="A118" s="96" t="s">
        <v>277</v>
      </c>
      <c r="B118" s="110" t="s">
        <v>103</v>
      </c>
      <c r="C118" s="111"/>
      <c r="D118" s="112"/>
      <c r="E118" s="96"/>
      <c r="F118" s="113"/>
    </row>
    <row r="119" spans="1:6" s="59" customFormat="1" ht="30.5" customHeight="1" x14ac:dyDescent="0.3">
      <c r="A119" s="57" t="s">
        <v>278</v>
      </c>
      <c r="B119" s="61" t="s">
        <v>156</v>
      </c>
      <c r="C119" s="62" t="s">
        <v>4</v>
      </c>
      <c r="D119" s="56">
        <f>80+22.2+5.51</f>
        <v>107.71000000000001</v>
      </c>
      <c r="E119" s="57">
        <f>'Prix Unitaire '!E119</f>
        <v>0</v>
      </c>
      <c r="F119" s="19">
        <f>E119*D119</f>
        <v>0</v>
      </c>
    </row>
    <row r="120" spans="1:6" s="59" customFormat="1" ht="26" x14ac:dyDescent="0.3">
      <c r="A120" s="57" t="s">
        <v>279</v>
      </c>
      <c r="B120" s="61" t="s">
        <v>157</v>
      </c>
      <c r="C120" s="62" t="s">
        <v>4</v>
      </c>
      <c r="D120" s="56">
        <f>28.9+24.9+0.27+8.19+2.52+3.36</f>
        <v>68.14</v>
      </c>
      <c r="E120" s="57">
        <f>'Prix Unitaire '!E120</f>
        <v>0</v>
      </c>
      <c r="F120" s="19">
        <f t="shared" ref="F120:F124" si="19">E120*D120</f>
        <v>0</v>
      </c>
    </row>
    <row r="121" spans="1:6" s="59" customFormat="1" ht="32" customHeight="1" x14ac:dyDescent="0.3">
      <c r="A121" s="57" t="s">
        <v>280</v>
      </c>
      <c r="B121" s="61" t="s">
        <v>158</v>
      </c>
      <c r="C121" s="62" t="s">
        <v>4</v>
      </c>
      <c r="D121" s="56">
        <v>12.11</v>
      </c>
      <c r="E121" s="57">
        <f>'Prix Unitaire '!E121</f>
        <v>0</v>
      </c>
      <c r="F121" s="19">
        <f t="shared" si="19"/>
        <v>0</v>
      </c>
    </row>
    <row r="122" spans="1:6" s="59" customFormat="1" ht="35" customHeight="1" x14ac:dyDescent="0.3">
      <c r="A122" s="57" t="s">
        <v>281</v>
      </c>
      <c r="B122" s="61" t="s">
        <v>155</v>
      </c>
      <c r="C122" s="62" t="s">
        <v>4</v>
      </c>
      <c r="D122" s="56">
        <f>(14.45*0.3)*2</f>
        <v>8.67</v>
      </c>
      <c r="E122" s="57">
        <f>'Prix Unitaire '!E122</f>
        <v>0</v>
      </c>
      <c r="F122" s="19">
        <f t="shared" si="19"/>
        <v>0</v>
      </c>
    </row>
    <row r="123" spans="1:6" s="59" customFormat="1" ht="18" customHeight="1" x14ac:dyDescent="0.3">
      <c r="A123" s="96" t="s">
        <v>282</v>
      </c>
      <c r="B123" s="110" t="s">
        <v>73</v>
      </c>
      <c r="C123" s="114"/>
      <c r="D123" s="112"/>
      <c r="E123" s="96"/>
      <c r="F123" s="113"/>
    </row>
    <row r="124" spans="1:6" s="59" customFormat="1" ht="33" customHeight="1" x14ac:dyDescent="0.3">
      <c r="A124" s="57" t="s">
        <v>283</v>
      </c>
      <c r="B124" s="61" t="s">
        <v>159</v>
      </c>
      <c r="C124" s="62" t="s">
        <v>4</v>
      </c>
      <c r="D124" s="56">
        <v>31.29</v>
      </c>
      <c r="E124" s="57">
        <f>'Prix Unitaire '!E124</f>
        <v>0</v>
      </c>
      <c r="F124" s="19">
        <f t="shared" si="19"/>
        <v>0</v>
      </c>
    </row>
    <row r="125" spans="1:6" ht="20.5" customHeight="1" x14ac:dyDescent="0.3">
      <c r="A125" s="71"/>
      <c r="B125" s="67" t="s">
        <v>74</v>
      </c>
      <c r="C125" s="69"/>
      <c r="D125" s="70"/>
      <c r="E125" s="71"/>
      <c r="F125" s="72">
        <f>SUM(F118:F124)</f>
        <v>0</v>
      </c>
    </row>
    <row r="126" spans="1:6" ht="18.5" customHeight="1" x14ac:dyDescent="0.3">
      <c r="A126" s="77" t="s">
        <v>308</v>
      </c>
      <c r="B126" s="73" t="s">
        <v>23</v>
      </c>
      <c r="C126" s="101"/>
      <c r="D126" s="99"/>
      <c r="E126" s="77"/>
      <c r="F126" s="100"/>
    </row>
    <row r="127" spans="1:6" x14ac:dyDescent="0.3">
      <c r="A127" s="96" t="s">
        <v>284</v>
      </c>
      <c r="B127" s="94" t="s">
        <v>24</v>
      </c>
      <c r="C127" s="96"/>
      <c r="D127" s="115"/>
      <c r="E127" s="96"/>
      <c r="F127" s="98"/>
    </row>
    <row r="128" spans="1:6" ht="32" customHeight="1" x14ac:dyDescent="0.3">
      <c r="A128" s="137" t="s">
        <v>285</v>
      </c>
      <c r="B128" s="11" t="s">
        <v>160</v>
      </c>
      <c r="C128" s="8" t="s">
        <v>3</v>
      </c>
      <c r="D128" s="25">
        <v>1</v>
      </c>
      <c r="E128" s="14">
        <f>'Prix Unitaire '!E128</f>
        <v>0</v>
      </c>
      <c r="F128" s="13">
        <f t="shared" si="18"/>
        <v>0</v>
      </c>
    </row>
    <row r="129" spans="1:6" ht="32" customHeight="1" x14ac:dyDescent="0.3">
      <c r="A129" s="137" t="s">
        <v>286</v>
      </c>
      <c r="B129" s="11" t="s">
        <v>161</v>
      </c>
      <c r="C129" s="8" t="s">
        <v>1</v>
      </c>
      <c r="D129" s="25">
        <v>1</v>
      </c>
      <c r="E129" s="14">
        <f>'Prix Unitaire '!E129</f>
        <v>0</v>
      </c>
      <c r="F129" s="13">
        <f t="shared" si="18"/>
        <v>0</v>
      </c>
    </row>
    <row r="130" spans="1:6" ht="32" customHeight="1" x14ac:dyDescent="0.3">
      <c r="A130" s="137" t="s">
        <v>287</v>
      </c>
      <c r="B130" s="11" t="s">
        <v>162</v>
      </c>
      <c r="C130" s="8" t="s">
        <v>1</v>
      </c>
      <c r="D130" s="25">
        <v>3</v>
      </c>
      <c r="E130" s="14">
        <f>'Prix Unitaire '!E130</f>
        <v>0</v>
      </c>
      <c r="F130" s="13">
        <f t="shared" si="18"/>
        <v>0</v>
      </c>
    </row>
    <row r="131" spans="1:6" x14ac:dyDescent="0.3">
      <c r="A131" s="137" t="s">
        <v>288</v>
      </c>
      <c r="B131" s="11" t="s">
        <v>182</v>
      </c>
      <c r="C131" s="8" t="s">
        <v>1</v>
      </c>
      <c r="D131" s="25">
        <v>3</v>
      </c>
      <c r="E131" s="14">
        <f>'Prix Unitaire '!E131</f>
        <v>0</v>
      </c>
      <c r="F131" s="13">
        <f t="shared" ref="F131" si="20">+D131*E131</f>
        <v>0</v>
      </c>
    </row>
    <row r="132" spans="1:6" x14ac:dyDescent="0.3">
      <c r="A132" s="96" t="s">
        <v>289</v>
      </c>
      <c r="B132" s="95" t="s">
        <v>25</v>
      </c>
      <c r="C132" s="96"/>
      <c r="D132" s="115"/>
      <c r="E132" s="116"/>
      <c r="F132" s="98"/>
    </row>
    <row r="133" spans="1:6" ht="26" x14ac:dyDescent="0.3">
      <c r="A133" s="137" t="s">
        <v>290</v>
      </c>
      <c r="B133" s="11" t="s">
        <v>181</v>
      </c>
      <c r="C133" s="8" t="s">
        <v>1</v>
      </c>
      <c r="D133" s="25">
        <v>14</v>
      </c>
      <c r="E133" s="14">
        <f>'Prix Unitaire '!E133</f>
        <v>0</v>
      </c>
      <c r="F133" s="13">
        <f t="shared" si="18"/>
        <v>0</v>
      </c>
    </row>
    <row r="134" spans="1:6" s="5" customFormat="1" ht="39" x14ac:dyDescent="0.35">
      <c r="A134" s="137" t="s">
        <v>291</v>
      </c>
      <c r="B134" s="11" t="s">
        <v>163</v>
      </c>
      <c r="C134" s="8" t="s">
        <v>1</v>
      </c>
      <c r="D134" s="25">
        <v>3</v>
      </c>
      <c r="E134" s="14">
        <f>'Prix Unitaire '!E134</f>
        <v>0</v>
      </c>
      <c r="F134" s="13">
        <f t="shared" si="18"/>
        <v>0</v>
      </c>
    </row>
    <row r="135" spans="1:6" s="5" customFormat="1" ht="39" x14ac:dyDescent="0.35">
      <c r="A135" s="137" t="s">
        <v>292</v>
      </c>
      <c r="B135" s="11" t="s">
        <v>164</v>
      </c>
      <c r="C135" s="8" t="s">
        <v>1</v>
      </c>
      <c r="D135" s="25">
        <v>1</v>
      </c>
      <c r="E135" s="14">
        <f>'Prix Unitaire '!E135</f>
        <v>0</v>
      </c>
      <c r="F135" s="13">
        <f t="shared" si="18"/>
        <v>0</v>
      </c>
    </row>
    <row r="136" spans="1:6" s="5" customFormat="1" ht="40.5" customHeight="1" x14ac:dyDescent="0.35">
      <c r="A136" s="137" t="s">
        <v>293</v>
      </c>
      <c r="B136" s="11" t="s">
        <v>172</v>
      </c>
      <c r="C136" s="8" t="s">
        <v>21</v>
      </c>
      <c r="D136" s="170">
        <f>95-8</f>
        <v>87</v>
      </c>
      <c r="E136" s="14">
        <f>'Prix Unitaire '!E136</f>
        <v>0</v>
      </c>
      <c r="F136" s="13">
        <f t="shared" si="18"/>
        <v>0</v>
      </c>
    </row>
    <row r="137" spans="1:6" s="5" customFormat="1" ht="27" customHeight="1" x14ac:dyDescent="0.35">
      <c r="A137" s="137" t="s">
        <v>294</v>
      </c>
      <c r="B137" s="11" t="s">
        <v>171</v>
      </c>
      <c r="C137" s="8" t="s">
        <v>1</v>
      </c>
      <c r="D137" s="170">
        <f>30-4</f>
        <v>26</v>
      </c>
      <c r="E137" s="14">
        <f>'Prix Unitaire '!E137</f>
        <v>0</v>
      </c>
      <c r="F137" s="13">
        <f t="shared" si="18"/>
        <v>0</v>
      </c>
    </row>
    <row r="138" spans="1:6" s="5" customFormat="1" ht="39" customHeight="1" x14ac:dyDescent="0.35">
      <c r="A138" s="137" t="s">
        <v>295</v>
      </c>
      <c r="B138" s="11" t="s">
        <v>173</v>
      </c>
      <c r="C138" s="8" t="s">
        <v>1</v>
      </c>
      <c r="D138" s="25">
        <v>1</v>
      </c>
      <c r="E138" s="14">
        <f>'Prix Unitaire '!E138</f>
        <v>0</v>
      </c>
      <c r="F138" s="13">
        <f t="shared" ref="F138" si="21">+D138*E138</f>
        <v>0</v>
      </c>
    </row>
    <row r="139" spans="1:6" s="5" customFormat="1" ht="16.5" customHeight="1" x14ac:dyDescent="0.35">
      <c r="A139" s="71"/>
      <c r="B139" s="67" t="s">
        <v>26</v>
      </c>
      <c r="C139" s="69"/>
      <c r="D139" s="70"/>
      <c r="E139" s="71"/>
      <c r="F139" s="72">
        <f>SUM(F127:F135)</f>
        <v>0</v>
      </c>
    </row>
    <row r="140" spans="1:6" s="5" customFormat="1" ht="20" customHeight="1" x14ac:dyDescent="0.35">
      <c r="A140" s="77" t="s">
        <v>307</v>
      </c>
      <c r="B140" s="73" t="s">
        <v>27</v>
      </c>
      <c r="C140" s="101"/>
      <c r="D140" s="79"/>
      <c r="E140" s="104"/>
      <c r="F140" s="100"/>
    </row>
    <row r="141" spans="1:6" s="132" customFormat="1" ht="20" customHeight="1" x14ac:dyDescent="0.35">
      <c r="A141" s="96" t="s">
        <v>296</v>
      </c>
      <c r="B141" s="94" t="s">
        <v>297</v>
      </c>
      <c r="C141" s="129"/>
      <c r="D141" s="97"/>
      <c r="E141" s="128"/>
      <c r="F141" s="98"/>
    </row>
    <row r="142" spans="1:6" s="5" customFormat="1" ht="26" x14ac:dyDescent="0.35">
      <c r="A142" s="137" t="s">
        <v>298</v>
      </c>
      <c r="B142" s="24" t="s">
        <v>67</v>
      </c>
      <c r="C142" s="8" t="s">
        <v>4</v>
      </c>
      <c r="D142" s="17">
        <f>(((98.11*3.1)-39.93)+23.42)</f>
        <v>287.63100000000003</v>
      </c>
      <c r="E142" s="27">
        <f>'Prix Unitaire '!E142</f>
        <v>0</v>
      </c>
      <c r="F142" s="13">
        <f t="shared" si="18"/>
        <v>0</v>
      </c>
    </row>
    <row r="143" spans="1:6" s="5" customFormat="1" ht="26" x14ac:dyDescent="0.35">
      <c r="A143" s="137" t="s">
        <v>299</v>
      </c>
      <c r="B143" s="24" t="s">
        <v>68</v>
      </c>
      <c r="C143" s="8" t="s">
        <v>4</v>
      </c>
      <c r="D143" s="17">
        <f>(((98.11*3.1)-39.93)+23.42)</f>
        <v>287.63100000000003</v>
      </c>
      <c r="E143" s="27">
        <f>'Prix Unitaire '!E143</f>
        <v>0</v>
      </c>
      <c r="F143" s="13">
        <f t="shared" si="18"/>
        <v>0</v>
      </c>
    </row>
    <row r="144" spans="1:6" s="5" customFormat="1" ht="14.5" x14ac:dyDescent="0.35">
      <c r="A144" s="96" t="s">
        <v>300</v>
      </c>
      <c r="B144" s="94" t="s">
        <v>40</v>
      </c>
      <c r="C144" s="129" t="s">
        <v>3</v>
      </c>
      <c r="D144" s="152">
        <v>1</v>
      </c>
      <c r="E144" s="153"/>
      <c r="F144" s="113">
        <f t="shared" si="18"/>
        <v>0</v>
      </c>
    </row>
    <row r="145" spans="1:13" s="5" customFormat="1" ht="34.5" customHeight="1" x14ac:dyDescent="0.35">
      <c r="A145" s="137" t="s">
        <v>301</v>
      </c>
      <c r="B145" s="28" t="s">
        <v>28</v>
      </c>
      <c r="C145" s="29" t="s">
        <v>3</v>
      </c>
      <c r="D145" s="30">
        <v>1</v>
      </c>
      <c r="E145" s="18">
        <f>'Prix Unitaire '!E145</f>
        <v>0</v>
      </c>
      <c r="F145" s="13">
        <f t="shared" si="18"/>
        <v>0</v>
      </c>
    </row>
    <row r="146" spans="1:13" s="5" customFormat="1" ht="28.5" customHeight="1" x14ac:dyDescent="0.35">
      <c r="A146" s="71"/>
      <c r="B146" s="67" t="s">
        <v>69</v>
      </c>
      <c r="C146" s="69"/>
      <c r="D146" s="70"/>
      <c r="E146" s="71"/>
      <c r="F146" s="72">
        <f>SUM(F142:F145)</f>
        <v>0</v>
      </c>
    </row>
    <row r="147" spans="1:13" s="5" customFormat="1" ht="16.5" customHeight="1" x14ac:dyDescent="0.35">
      <c r="A147" s="77" t="s">
        <v>306</v>
      </c>
      <c r="B147" s="73" t="s">
        <v>176</v>
      </c>
      <c r="C147" s="101"/>
      <c r="D147" s="79"/>
      <c r="E147" s="104"/>
      <c r="F147" s="100"/>
    </row>
    <row r="148" spans="1:13" s="5" customFormat="1" ht="48.5" customHeight="1" x14ac:dyDescent="0.35">
      <c r="A148" s="137" t="s">
        <v>302</v>
      </c>
      <c r="B148" s="28" t="s">
        <v>29</v>
      </c>
      <c r="C148" s="8" t="s">
        <v>1</v>
      </c>
      <c r="D148" s="17">
        <v>1</v>
      </c>
      <c r="E148" s="27">
        <f>'Prix Unitaire '!E148</f>
        <v>0</v>
      </c>
      <c r="F148" s="13">
        <f t="shared" si="18"/>
        <v>0</v>
      </c>
    </row>
    <row r="149" spans="1:13" s="5" customFormat="1" ht="31.5" customHeight="1" x14ac:dyDescent="0.35">
      <c r="A149" s="137" t="s">
        <v>303</v>
      </c>
      <c r="B149" s="28" t="s">
        <v>177</v>
      </c>
      <c r="C149" s="8" t="s">
        <v>3</v>
      </c>
      <c r="D149" s="17">
        <v>1</v>
      </c>
      <c r="E149" s="27">
        <f>'Prix Unitaire '!E149</f>
        <v>0</v>
      </c>
      <c r="F149" s="13">
        <f t="shared" ref="F149" si="22">+D149*E149</f>
        <v>0</v>
      </c>
    </row>
    <row r="150" spans="1:13" s="5" customFormat="1" ht="21.5" customHeight="1" x14ac:dyDescent="0.35">
      <c r="A150" s="71"/>
      <c r="B150" s="67" t="s">
        <v>175</v>
      </c>
      <c r="C150" s="69"/>
      <c r="D150" s="69"/>
      <c r="E150" s="71"/>
      <c r="F150" s="72">
        <f>SUM(F148:F149)</f>
        <v>0</v>
      </c>
    </row>
    <row r="151" spans="1:13" s="5" customFormat="1" ht="21.5" customHeight="1" x14ac:dyDescent="0.35">
      <c r="A151" s="77" t="s">
        <v>304</v>
      </c>
      <c r="B151" s="73" t="s">
        <v>101</v>
      </c>
      <c r="C151" s="75"/>
      <c r="D151" s="75"/>
      <c r="E151" s="77"/>
      <c r="F151" s="78"/>
    </row>
    <row r="152" spans="1:13" s="5" customFormat="1" ht="24.5" customHeight="1" x14ac:dyDescent="0.35">
      <c r="A152" s="57" t="s">
        <v>305</v>
      </c>
      <c r="B152" s="65" t="s">
        <v>100</v>
      </c>
      <c r="C152" s="66" t="s">
        <v>75</v>
      </c>
      <c r="D152" s="66">
        <v>1</v>
      </c>
      <c r="E152" s="27">
        <f>'Prix Unitaire '!E152</f>
        <v>0</v>
      </c>
      <c r="F152" s="13">
        <f t="shared" ref="F152" si="23">+D152*E152</f>
        <v>0</v>
      </c>
    </row>
    <row r="153" spans="1:13" s="5" customFormat="1" ht="16" customHeight="1" x14ac:dyDescent="0.35">
      <c r="A153" s="71"/>
      <c r="B153" s="67" t="s">
        <v>102</v>
      </c>
      <c r="C153" s="69"/>
      <c r="D153" s="69"/>
      <c r="E153" s="71"/>
      <c r="F153" s="72">
        <f>SUM(F151:F152)</f>
        <v>0</v>
      </c>
    </row>
    <row r="154" spans="1:13" s="5" customFormat="1" ht="27" customHeight="1" x14ac:dyDescent="0.35">
      <c r="A154" s="194" t="s">
        <v>41</v>
      </c>
      <c r="B154" s="195"/>
      <c r="C154" s="195"/>
      <c r="D154" s="195"/>
      <c r="E154" s="196"/>
      <c r="F154" s="31">
        <f>F15+F57+F75+F104+F111+F116+F125+F139+F146+F150+F153</f>
        <v>0</v>
      </c>
    </row>
    <row r="155" spans="1:13" s="5" customFormat="1" ht="14.5" x14ac:dyDescent="0.35">
      <c r="A155" s="158"/>
    </row>
    <row r="156" spans="1:13" s="5" customFormat="1" ht="14.5" x14ac:dyDescent="0.35">
      <c r="A156" s="158"/>
    </row>
    <row r="157" spans="1:13" s="93" customFormat="1" x14ac:dyDescent="0.3">
      <c r="A157" s="84"/>
      <c r="B157" s="85"/>
      <c r="C157" s="84"/>
      <c r="D157" s="86"/>
      <c r="E157" s="87"/>
      <c r="F157" s="87"/>
      <c r="G157" s="88"/>
      <c r="H157" s="89"/>
      <c r="I157" s="90"/>
      <c r="J157" s="88"/>
      <c r="K157" s="91"/>
      <c r="L157" s="91"/>
      <c r="M157" s="92"/>
    </row>
    <row r="158" spans="1:13" s="5" customFormat="1" ht="59.5" customHeight="1" x14ac:dyDescent="0.35">
      <c r="A158" s="158"/>
    </row>
    <row r="159" spans="1:13" s="5" customFormat="1" ht="14.5" x14ac:dyDescent="0.35">
      <c r="A159" s="158"/>
    </row>
    <row r="160" spans="1:13" s="5" customFormat="1" ht="14.5" x14ac:dyDescent="0.35">
      <c r="A160" s="158"/>
    </row>
    <row r="161" spans="1:1" s="5" customFormat="1" ht="14.5" x14ac:dyDescent="0.35">
      <c r="A161" s="158"/>
    </row>
    <row r="162" spans="1:1" s="5" customFormat="1" ht="14.5" x14ac:dyDescent="0.35">
      <c r="A162" s="158"/>
    </row>
    <row r="163" spans="1:1" s="5" customFormat="1" ht="14.5" x14ac:dyDescent="0.35">
      <c r="A163" s="158"/>
    </row>
    <row r="164" spans="1:1" s="5" customFormat="1" ht="14.5" x14ac:dyDescent="0.35">
      <c r="A164" s="158"/>
    </row>
    <row r="165" spans="1:1" s="5" customFormat="1" ht="14.5" x14ac:dyDescent="0.35">
      <c r="A165" s="158"/>
    </row>
    <row r="166" spans="1:1" s="5" customFormat="1" ht="14.5" x14ac:dyDescent="0.35">
      <c r="A166" s="158"/>
    </row>
    <row r="167" spans="1:1" s="5" customFormat="1" ht="14.5" x14ac:dyDescent="0.35">
      <c r="A167" s="158"/>
    </row>
    <row r="168" spans="1:1" s="5" customFormat="1" ht="14.5" x14ac:dyDescent="0.35">
      <c r="A168" s="158"/>
    </row>
    <row r="169" spans="1:1" s="5" customFormat="1" ht="14.5" x14ac:dyDescent="0.35">
      <c r="A169" s="158"/>
    </row>
    <row r="170" spans="1:1" s="5" customFormat="1" ht="14.5" x14ac:dyDescent="0.35">
      <c r="A170" s="158"/>
    </row>
    <row r="171" spans="1:1" s="5" customFormat="1" ht="14.5" x14ac:dyDescent="0.35">
      <c r="A171" s="158"/>
    </row>
    <row r="172" spans="1:1" s="5" customFormat="1" ht="14.5" x14ac:dyDescent="0.35">
      <c r="A172" s="158"/>
    </row>
    <row r="173" spans="1:1" s="5" customFormat="1" ht="14.5" x14ac:dyDescent="0.35">
      <c r="A173" s="158"/>
    </row>
    <row r="174" spans="1:1" s="5" customFormat="1" ht="14.5" x14ac:dyDescent="0.35">
      <c r="A174" s="158"/>
    </row>
    <row r="175" spans="1:1" s="5" customFormat="1" ht="14.5" x14ac:dyDescent="0.35">
      <c r="A175" s="158"/>
    </row>
    <row r="176" spans="1:1" s="5" customFormat="1" ht="14.5" x14ac:dyDescent="0.35">
      <c r="A176" s="158"/>
    </row>
    <row r="177" spans="1:1" s="5" customFormat="1" ht="14.5" x14ac:dyDescent="0.35">
      <c r="A177" s="158"/>
    </row>
    <row r="178" spans="1:1" s="5" customFormat="1" ht="14.5" x14ac:dyDescent="0.35">
      <c r="A178" s="158"/>
    </row>
    <row r="179" spans="1:1" s="5" customFormat="1" ht="14.5" x14ac:dyDescent="0.35">
      <c r="A179" s="158"/>
    </row>
    <row r="180" spans="1:1" s="5" customFormat="1" ht="14.5" x14ac:dyDescent="0.35">
      <c r="A180" s="158"/>
    </row>
    <row r="181" spans="1:1" s="5" customFormat="1" ht="14.5" x14ac:dyDescent="0.35">
      <c r="A181" s="158"/>
    </row>
    <row r="182" spans="1:1" s="5" customFormat="1" ht="14.5" x14ac:dyDescent="0.35">
      <c r="A182" s="158"/>
    </row>
    <row r="183" spans="1:1" s="5" customFormat="1" ht="14.5" x14ac:dyDescent="0.35">
      <c r="A183" s="158"/>
    </row>
    <row r="184" spans="1:1" s="5" customFormat="1" ht="14.5" x14ac:dyDescent="0.35">
      <c r="A184" s="158"/>
    </row>
    <row r="185" spans="1:1" s="5" customFormat="1" ht="14.5" x14ac:dyDescent="0.35">
      <c r="A185" s="158"/>
    </row>
    <row r="186" spans="1:1" s="5" customFormat="1" ht="14.5" x14ac:dyDescent="0.35">
      <c r="A186" s="158"/>
    </row>
    <row r="187" spans="1:1" s="5" customFormat="1" ht="34.5" customHeight="1" x14ac:dyDescent="0.35">
      <c r="A187" s="158"/>
    </row>
    <row r="188" spans="1:1" s="5" customFormat="1" ht="25" customHeight="1" x14ac:dyDescent="0.35">
      <c r="A188" s="158"/>
    </row>
    <row r="189" spans="1:1" s="5" customFormat="1" ht="14.5" x14ac:dyDescent="0.35">
      <c r="A189" s="158"/>
    </row>
    <row r="190" spans="1:1" s="5" customFormat="1" ht="14.5" x14ac:dyDescent="0.35">
      <c r="A190" s="158"/>
    </row>
    <row r="191" spans="1:1" s="5" customFormat="1" ht="46.5" customHeight="1" x14ac:dyDescent="0.35">
      <c r="A191" s="158"/>
    </row>
    <row r="192" spans="1:1" s="5" customFormat="1" ht="14.5" x14ac:dyDescent="0.35">
      <c r="A192" s="158"/>
    </row>
    <row r="193" spans="1:6" s="5" customFormat="1" ht="14.5" x14ac:dyDescent="0.35">
      <c r="A193" s="158"/>
    </row>
    <row r="194" spans="1:6" s="5" customFormat="1" ht="14.5" x14ac:dyDescent="0.35">
      <c r="A194" s="158"/>
    </row>
    <row r="195" spans="1:6" s="5" customFormat="1" ht="14.5" x14ac:dyDescent="0.35">
      <c r="A195" s="158"/>
    </row>
    <row r="196" spans="1:6" s="5" customFormat="1" ht="14.5" x14ac:dyDescent="0.35">
      <c r="A196" s="158"/>
    </row>
    <row r="197" spans="1:6" s="5" customFormat="1" ht="14.5" x14ac:dyDescent="0.35">
      <c r="A197" s="158"/>
    </row>
    <row r="198" spans="1:6" s="5" customFormat="1" ht="14.5" x14ac:dyDescent="0.35">
      <c r="A198" s="158"/>
    </row>
    <row r="199" spans="1:6" s="5" customFormat="1" ht="14.5" x14ac:dyDescent="0.35">
      <c r="A199" s="158"/>
    </row>
    <row r="200" spans="1:6" s="5" customFormat="1" ht="14.5" x14ac:dyDescent="0.35">
      <c r="A200" s="158"/>
    </row>
    <row r="201" spans="1:6" s="5" customFormat="1" ht="52.5" customHeight="1" x14ac:dyDescent="0.35">
      <c r="A201" s="158"/>
    </row>
    <row r="202" spans="1:6" s="5" customFormat="1" ht="21.65" customHeight="1" x14ac:dyDescent="0.35">
      <c r="A202" s="158"/>
    </row>
    <row r="203" spans="1:6" s="5" customFormat="1" ht="35.5" customHeight="1" x14ac:dyDescent="0.35">
      <c r="A203" s="158"/>
    </row>
    <row r="204" spans="1:6" x14ac:dyDescent="0.3">
      <c r="A204" s="159"/>
      <c r="B204" s="1"/>
      <c r="C204" s="1"/>
      <c r="D204" s="1"/>
      <c r="E204" s="1"/>
      <c r="F204" s="1"/>
    </row>
  </sheetData>
  <mergeCells count="10">
    <mergeCell ref="A8:A10"/>
    <mergeCell ref="B8:B10"/>
    <mergeCell ref="C8:C10"/>
    <mergeCell ref="A154:E154"/>
    <mergeCell ref="A1:F2"/>
    <mergeCell ref="C6:E6"/>
    <mergeCell ref="D8:D10"/>
    <mergeCell ref="E8:E10"/>
    <mergeCell ref="F8:F10"/>
    <mergeCell ref="A6:B6"/>
  </mergeCells>
  <phoneticPr fontId="15" type="noConversion"/>
  <pageMargins left="0.51181102362204722" right="0.55118110236220474" top="0.47244094488188981" bottom="0.74803149606299213" header="0.31496062992125984" footer="0.31496062992125984"/>
  <pageSetup paperSize="9" fitToHeight="0" orientation="landscape" r:id="rId1"/>
  <headerFooter>
    <oddFooter>Page &amp;P de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UNICEF Document" ma:contentTypeID="0x0101009BA85F8052A6DA4FA3E31FF9F74C69700070994B04CDDD8440925AF2F5FBCC0D06" ma:contentTypeVersion="29" ma:contentTypeDescription="Create a new document." ma:contentTypeScope="" ma:versionID="8aa1ed84c11cea4da8d976fbf158d74f">
  <xsd:schema xmlns:xsd="http://www.w3.org/2001/XMLSchema" xmlns:xs="http://www.w3.org/2001/XMLSchema" xmlns:p="http://schemas.microsoft.com/office/2006/metadata/properties" xmlns:ns1="http://schemas.microsoft.com/sharepoint/v3" xmlns:ns2="ca283e0b-db31-4043-a2ef-b80661bf084a" xmlns:ns3="064aeada-8da7-44e7-bb75-e6940dba0647" xmlns:ns4="http://schemas.microsoft.com/sharepoint/v4" xmlns:ns5="1af951a0-ea8c-42bc-a031-f98961b170c7" targetNamespace="http://schemas.microsoft.com/office/2006/metadata/properties" ma:root="true" ma:fieldsID="9a6250028a3d3155ff9131f79d5ec327" ns1:_="" ns2:_="" ns3:_="" ns4:_="" ns5:_="">
    <xsd:import namespace="http://schemas.microsoft.com/sharepoint/v3"/>
    <xsd:import namespace="ca283e0b-db31-4043-a2ef-b80661bf084a"/>
    <xsd:import namespace="064aeada-8da7-44e7-bb75-e6940dba0647"/>
    <xsd:import namespace="http://schemas.microsoft.com/sharepoint/v4"/>
    <xsd:import namespace="1af951a0-ea8c-42bc-a031-f98961b170c7"/>
    <xsd:element name="properties">
      <xsd:complexType>
        <xsd:sequence>
          <xsd:element name="documentManagement">
            <xsd:complexType>
              <xsd:all>
                <xsd:element ref="ns2:ContentLanguage" minOccurs="0"/>
                <xsd:element ref="ns2:ContentStatus" minOccurs="0"/>
                <xsd:element ref="ns3:h6a71f3e574e4344bc34f3fc9dd20054" minOccurs="0"/>
                <xsd:element ref="ns3:_dlc_DocId" minOccurs="0"/>
                <xsd:element ref="ns3:_dlc_DocIdUrl" minOccurs="0"/>
                <xsd:element ref="ns3:ga975397408f43e4b84ec8e5a598e523" minOccurs="0"/>
                <xsd:element ref="ns3:_dlc_DocIdPersistId" minOccurs="0"/>
                <xsd:element ref="ns3:mda26ace941f4791a7314a339fee829c" minOccurs="0"/>
                <xsd:element ref="ns3:j169e817e0ee4eb8974e6fc4a2762909" minOccurs="0"/>
                <xsd:element ref="ns3:TaxCatchAll" minOccurs="0"/>
                <xsd:element ref="ns3:j048a4f9aaad4a8990a1d5e5f53cb451" minOccurs="0"/>
                <xsd:element ref="ns3:TaxCatchAllLabel" minOccurs="0"/>
                <xsd:element ref="ns3:TaxKeywordTaxHTField" minOccurs="0"/>
                <xsd:element ref="ns4:IconOverlay" minOccurs="0"/>
                <xsd:element ref="ns1:_vti_ItemDeclaredRecord" minOccurs="0"/>
                <xsd:element ref="ns1:_vti_ItemHoldRecordStatus" minOccurs="0"/>
                <xsd:element ref="ns3:SharedWithUsers" minOccurs="0"/>
                <xsd:element ref="ns3:SharedWithDetails" minOccurs="0"/>
                <xsd:element ref="ns5:MediaServiceMetadata" minOccurs="0"/>
                <xsd:element ref="ns5:MediaServiceFastMetadata" minOccurs="0"/>
                <xsd:element ref="ns5:lcf76f155ced4ddcb4097134ff3c332f" minOccurs="0"/>
                <xsd:element ref="ns5:MediaServiceDateTaken" minOccurs="0"/>
                <xsd:element ref="ns5:MediaServiceGenerationTime" minOccurs="0"/>
                <xsd:element ref="ns5:MediaServiceEventHashCode" minOccurs="0"/>
                <xsd:element ref="ns5:MediaServiceOCR" minOccurs="0"/>
                <xsd:element ref="ns5:MediaServiceObjectDetectorVersions" minOccurs="0"/>
                <xsd:element ref="ns5:MediaServiceSearchProperties" minOccurs="0"/>
                <xsd:element ref="ns5: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28" nillable="true" ma:displayName="Declared Record" ma:hidden="true" ma:internalName="_vti_ItemDeclaredRecord" ma:readOnly="true">
      <xsd:simpleType>
        <xsd:restriction base="dms:DateTime"/>
      </xsd:simpleType>
    </xsd:element>
    <xsd:element name="_vti_ItemHoldRecordStatus" ma:index="29"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a283e0b-db31-4043-a2ef-b80661bf084a" elementFormDefault="qualified">
    <xsd:import namespace="http://schemas.microsoft.com/office/2006/documentManagement/types"/>
    <xsd:import namespace="http://schemas.microsoft.com/office/infopath/2007/PartnerControls"/>
    <xsd:element name="ContentLanguage" ma:index="3" nillable="true" ma:displayName="Content Language *" ma:default="French" ma:format="RadioButtons" ma:indexed="true" ma:internalName="ContentLanguage">
      <xsd:simpleType>
        <xsd:restriction base="dms:Choice">
          <xsd:enumeration value="English"/>
          <xsd:enumeration value="French"/>
          <xsd:enumeration value="Spanish"/>
          <xsd:enumeration value="Russian"/>
          <xsd:enumeration value="Chinese"/>
          <xsd:enumeration value="Arabic"/>
          <xsd:enumeration value="other"/>
        </xsd:restriction>
      </xsd:simpleType>
    </xsd:element>
    <xsd:element name="ContentStatus" ma:index="11" nillable="true" ma:displayName="Content Status" ma:default="­" ma:description="Optional column to indicate document status: draft, final or no status." ma:format="RadioButtons" ma:internalName="ContentStatus">
      <xsd:simpleType>
        <xsd:restriction base="dms:Choice">
          <xsd:enumeration value="­"/>
          <xsd:enumeration value="Draft"/>
          <xsd:enumeration value="Final"/>
        </xsd:restriction>
      </xsd:simpleType>
    </xsd:element>
  </xsd:schema>
  <xsd:schema xmlns:xsd="http://www.w3.org/2001/XMLSchema" xmlns:xs="http://www.w3.org/2001/XMLSchema" xmlns:dms="http://schemas.microsoft.com/office/2006/documentManagement/types" xmlns:pc="http://schemas.microsoft.com/office/infopath/2007/PartnerControls" targetNamespace="064aeada-8da7-44e7-bb75-e6940dba0647" elementFormDefault="qualified">
    <xsd:import namespace="http://schemas.microsoft.com/office/2006/documentManagement/types"/>
    <xsd:import namespace="http://schemas.microsoft.com/office/infopath/2007/PartnerControls"/>
    <xsd:element name="h6a71f3e574e4344bc34f3fc9dd20054" ma:index="15" nillable="true" ma:taxonomy="true" ma:internalName="h6a71f3e574e4344bc34f3fc9dd20054" ma:taxonomyFieldName="Topic" ma:displayName="Topic *" ma:default="" ma:fieldId="{16a71f3e-574e-4344-bc34-f3fc9dd20054}" ma:taxonomyMulti="true" ma:sspId="73f51738-d318-4883-9d64-4f0bd0ccc55e" ma:termSetId="9561e0e6-71cf-4f3c-87c3-08a6b5d907e8" ma:anchorId="00000000-0000-0000-0000-000000000000" ma:open="false" ma:isKeyword="false">
      <xsd:complexType>
        <xsd:sequence>
          <xsd:element ref="pc:Terms" minOccurs="0" maxOccurs="1"/>
        </xsd:sequence>
      </xsd:complexType>
    </xsd:element>
    <xsd:element name="_dlc_DocId" ma:index="16" nillable="true" ma:displayName="Document ID Value" ma:description="The value of the document ID assigned to this item." ma:indexed="true" ma:internalName="_dlc_DocId" ma:readOnly="true">
      <xsd:simpleType>
        <xsd:restriction base="dms:Text"/>
      </xsd:simpleType>
    </xsd:element>
    <xsd:element name="_dlc_DocIdUrl" ma:index="1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ga975397408f43e4b84ec8e5a598e523" ma:index="18" nillable="true" ma:taxonomy="true" ma:internalName="ga975397408f43e4b84ec8e5a598e523" ma:taxonomyFieldName="OfficeDivision" ma:displayName="Office/Division *" ma:default="5;#Cote D'Ivoire-2250|76ad704d-6972-4c8a-96ef-433dbae90ccd" ma:fieldId="{0a975397-408f-43e4-b84e-c8e5a598e523}" ma:sspId="73f51738-d318-4883-9d64-4f0bd0ccc55e" ma:termSetId="1761a25e-44f4-4213-964a-f96c515e12cb" ma:anchorId="00000000-0000-0000-0000-000000000000" ma:open="false" ma:isKeyword="false">
      <xsd:complexType>
        <xsd:sequence>
          <xsd:element ref="pc:Terms" minOccurs="0" maxOccurs="1"/>
        </xsd:sequence>
      </xsd:complexType>
    </xsd:element>
    <xsd:element name="_dlc_DocIdPersistId" ma:index="19" nillable="true" ma:displayName="Persist ID" ma:description="Keep ID on add." ma:hidden="true" ma:internalName="_dlc_DocIdPersistId" ma:readOnly="true">
      <xsd:simpleType>
        <xsd:restriction base="dms:Boolean"/>
      </xsd:simpleType>
    </xsd:element>
    <xsd:element name="mda26ace941f4791a7314a339fee829c" ma:index="20" nillable="true" ma:taxonomy="true" ma:internalName="mda26ace941f4791a7314a339fee829c" ma:taxonomyFieldName="DocumentType" ma:displayName="Document Type *" ma:indexed="true" ma:default="" ma:fieldId="{6da26ace-941f-4791-a731-4a339fee829c}" ma:sspId="73f51738-d318-4883-9d64-4f0bd0ccc55e" ma:termSetId="f93b6877-8902-4378-8587-5ec85f36ead9" ma:anchorId="00000000-0000-0000-0000-000000000000" ma:open="false" ma:isKeyword="false">
      <xsd:complexType>
        <xsd:sequence>
          <xsd:element ref="pc:Terms" minOccurs="0" maxOccurs="1"/>
        </xsd:sequence>
      </xsd:complexType>
    </xsd:element>
    <xsd:element name="j169e817e0ee4eb8974e6fc4a2762909" ma:index="21" nillable="true" ma:taxonomy="true" ma:internalName="j169e817e0ee4eb8974e6fc4a2762909" ma:taxonomyFieldName="CriticalForLongTermRetention" ma:displayName="Critical for long-term retention?" ma:default="" ma:fieldId="{3169e817-e0ee-4eb8-974e-6fc4a2762909}" ma:sspId="73f51738-d318-4883-9d64-4f0bd0ccc55e" ma:termSetId="59f85175-3dbf-4592-9c1d-453af9da4e8b" ma:anchorId="00000000-0000-0000-0000-000000000000" ma:open="false" ma:isKeyword="false">
      <xsd:complexType>
        <xsd:sequence>
          <xsd:element ref="pc:Terms" minOccurs="0" maxOccurs="1"/>
        </xsd:sequence>
      </xsd:complexType>
    </xsd:element>
    <xsd:element name="TaxCatchAll" ma:index="22" nillable="true" ma:displayName="Taxonomy Catch All Column" ma:hidden="true" ma:list="{8d3cc934-cefa-4d14-a876-917d8c103f26}" ma:internalName="TaxCatchAll" ma:showField="CatchAllData" ma:web="064aeada-8da7-44e7-bb75-e6940dba0647">
      <xsd:complexType>
        <xsd:complexContent>
          <xsd:extension base="dms:MultiChoiceLookup">
            <xsd:sequence>
              <xsd:element name="Value" type="dms:Lookup" maxOccurs="unbounded" minOccurs="0" nillable="true"/>
            </xsd:sequence>
          </xsd:extension>
        </xsd:complexContent>
      </xsd:complexType>
    </xsd:element>
    <xsd:element name="j048a4f9aaad4a8990a1d5e5f53cb451" ma:index="23" nillable="true" ma:taxonomy="true" ma:internalName="j048a4f9aaad4a8990a1d5e5f53cb451" ma:taxonomyFieldName="SystemDTAC" ma:displayName="System-DT-AC" ma:default="" ma:fieldId="{3048a4f9-aaad-4a89-90a1-d5e5f53cb451}" ma:sspId="73f51738-d318-4883-9d64-4f0bd0ccc55e" ma:termSetId="1e3381f3-a35f-499a-9a3c-017e5423e02a" ma:anchorId="00000000-0000-0000-0000-000000000000" ma:open="false" ma:isKeyword="false">
      <xsd:complexType>
        <xsd:sequence>
          <xsd:element ref="pc:Terms" minOccurs="0" maxOccurs="1"/>
        </xsd:sequence>
      </xsd:complexType>
    </xsd:element>
    <xsd:element name="TaxCatchAllLabel" ma:index="24" nillable="true" ma:displayName="Taxonomy Catch All Column1" ma:hidden="true" ma:list="{8d3cc934-cefa-4d14-a876-917d8c103f26}" ma:internalName="TaxCatchAllLabel" ma:readOnly="true" ma:showField="CatchAllDataLabel" ma:web="064aeada-8da7-44e7-bb75-e6940dba0647">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73f51738-d318-4883-9d64-4f0bd0ccc55e" ma:termSetId="00000000-0000-0000-0000-000000000000" ma:anchorId="00000000-0000-0000-0000-000000000000" ma:open="true" ma:isKeyword="true">
      <xsd:complexType>
        <xsd:sequence>
          <xsd:element ref="pc:Terms" minOccurs="0" maxOccurs="1"/>
        </xsd:sequence>
      </xsd:complexType>
    </xsd:element>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7"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af951a0-ea8c-42bc-a031-f98961b170c7" elementFormDefault="qualified">
    <xsd:import namespace="http://schemas.microsoft.com/office/2006/documentManagement/types"/>
    <xsd:import namespace="http://schemas.microsoft.com/office/infopath/2007/PartnerControls"/>
    <xsd:element name="MediaServiceMetadata" ma:index="32" nillable="true" ma:displayName="MediaServiceMetadata" ma:hidden="true" ma:internalName="MediaServiceMetadata" ma:readOnly="true">
      <xsd:simpleType>
        <xsd:restriction base="dms:Note"/>
      </xsd:simpleType>
    </xsd:element>
    <xsd:element name="MediaServiceFastMetadata" ma:index="33" nillable="true" ma:displayName="MediaServiceFastMetadata" ma:hidden="true" ma:internalName="MediaServiceFastMetadata" ma:readOnly="true">
      <xsd:simpleType>
        <xsd:restriction base="dms:Note"/>
      </xsd:simpleType>
    </xsd:element>
    <xsd:element name="lcf76f155ced4ddcb4097134ff3c332f" ma:index="35" nillable="true" ma:taxonomy="true" ma:internalName="lcf76f155ced4ddcb4097134ff3c332f" ma:taxonomyFieldName="MediaServiceImageTags" ma:displayName="Image Tags" ma:readOnly="false" ma:fieldId="{5cf76f15-5ced-4ddc-b409-7134ff3c332f}" ma:taxonomyMulti="true" ma:sspId="73f51738-d318-4883-9d64-4f0bd0ccc55e" ma:termSetId="09814cd3-568e-fe90-9814-8d621ff8fb84" ma:anchorId="fba54fb3-c3e1-fe81-a776-ca4b69148c4d" ma:open="true" ma:isKeyword="false">
      <xsd:complexType>
        <xsd:sequence>
          <xsd:element ref="pc:Terms" minOccurs="0" maxOccurs="1"/>
        </xsd:sequence>
      </xsd:complexType>
    </xsd:element>
    <xsd:element name="MediaServiceDateTaken" ma:index="36" nillable="true" ma:displayName="MediaServiceDateTaken" ma:hidden="true" ma:indexed="true" ma:internalName="MediaServiceDateTaken" ma:readOnly="true">
      <xsd:simpleType>
        <xsd:restriction base="dms:Text"/>
      </xsd:simpleType>
    </xsd:element>
    <xsd:element name="MediaServiceGenerationTime" ma:index="37" nillable="true" ma:displayName="MediaServiceGenerationTime" ma:hidden="true" ma:internalName="MediaServiceGenerationTime" ma:readOnly="true">
      <xsd:simpleType>
        <xsd:restriction base="dms:Text"/>
      </xsd:simpleType>
    </xsd:element>
    <xsd:element name="MediaServiceEventHashCode" ma:index="38" nillable="true" ma:displayName="MediaServiceEventHashCode" ma:hidden="true" ma:internalName="MediaServiceEventHashCode" ma:readOnly="true">
      <xsd:simpleType>
        <xsd:restriction base="dms:Text"/>
      </xsd:simpleType>
    </xsd:element>
    <xsd:element name="MediaServiceOCR" ma:index="39" nillable="true" ma:displayName="Extracted Text" ma:internalName="MediaServiceOCR" ma:readOnly="true">
      <xsd:simpleType>
        <xsd:restriction base="dms:Note">
          <xsd:maxLength value="255"/>
        </xsd:restrictio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element name="MediaLengthInSeconds" ma:index="4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h6a71f3e574e4344bc34f3fc9dd20054 xmlns="064aeada-8da7-44e7-bb75-e6940dba0647">
      <Terms xmlns="http://schemas.microsoft.com/office/infopath/2007/PartnerControls"/>
    </h6a71f3e574e4344bc34f3fc9dd20054>
    <j169e817e0ee4eb8974e6fc4a2762909 xmlns="064aeada-8da7-44e7-bb75-e6940dba0647">
      <Terms xmlns="http://schemas.microsoft.com/office/infopath/2007/PartnerControls"/>
    </j169e817e0ee4eb8974e6fc4a2762909>
    <ContentStatus xmlns="ca283e0b-db31-4043-a2ef-b80661bf084a">­</ContentStatus>
    <mda26ace941f4791a7314a339fee829c xmlns="064aeada-8da7-44e7-bb75-e6940dba0647">
      <Terms xmlns="http://schemas.microsoft.com/office/infopath/2007/PartnerControls"/>
    </mda26ace941f4791a7314a339fee829c>
    <IconOverlay xmlns="http://schemas.microsoft.com/sharepoint/v4" xsi:nil="true"/>
    <TaxKeywordTaxHTField xmlns="064aeada-8da7-44e7-bb75-e6940dba0647">
      <Terms xmlns="http://schemas.microsoft.com/office/infopath/2007/PartnerControls"/>
    </TaxKeywordTaxHTField>
    <ContentLanguage xmlns="ca283e0b-db31-4043-a2ef-b80661bf084a">French</ContentLanguage>
    <ga975397408f43e4b84ec8e5a598e523 xmlns="064aeada-8da7-44e7-bb75-e6940dba0647">
      <Terms xmlns="http://schemas.microsoft.com/office/infopath/2007/PartnerControls">
        <TermInfo xmlns="http://schemas.microsoft.com/office/infopath/2007/PartnerControls">
          <TermName xmlns="http://schemas.microsoft.com/office/infopath/2007/PartnerControls">Cote D'Ivoire-2250</TermName>
          <TermId xmlns="http://schemas.microsoft.com/office/infopath/2007/PartnerControls">76ad704d-6972-4c8a-96ef-433dbae90ccd</TermId>
        </TermInfo>
      </Terms>
    </ga975397408f43e4b84ec8e5a598e523>
    <TaxCatchAll xmlns="064aeada-8da7-44e7-bb75-e6940dba0647">
      <Value>5</Value>
    </TaxCatchAll>
    <j048a4f9aaad4a8990a1d5e5f53cb451 xmlns="064aeada-8da7-44e7-bb75-e6940dba0647">
      <Terms xmlns="http://schemas.microsoft.com/office/infopath/2007/PartnerControls"/>
    </j048a4f9aaad4a8990a1d5e5f53cb451>
    <lcf76f155ced4ddcb4097134ff3c332f xmlns="1af951a0-ea8c-42bc-a031-f98961b170c7">
      <Terms xmlns="http://schemas.microsoft.com/office/infopath/2007/PartnerControls"/>
    </lcf76f155ced4ddcb4097134ff3c332f>
    <_dlc_DocId xmlns="064aeada-8da7-44e7-bb75-e6940dba0647">YPVM4UU4UTX3-1630344845-10201</_dlc_DocId>
    <_dlc_DocIdUrl xmlns="064aeada-8da7-44e7-bb75-e6940dba0647">
      <Url>https://unicef.sharepoint.com/teams/CIV-Construction/_layouts/15/DocIdRedir.aspx?ID=YPVM4UU4UTX3-1630344845-10201</Url>
      <Description>YPVM4UU4UTX3-1630344845-10201</Description>
    </_dlc_DocIdUrl>
  </documentManagement>
</p:properties>
</file>

<file path=customXml/itemProps1.xml><?xml version="1.0" encoding="utf-8"?>
<ds:datastoreItem xmlns:ds="http://schemas.openxmlformats.org/officeDocument/2006/customXml" ds:itemID="{A9C2043E-FAD9-4AC1-A61F-3689059CE309}">
  <ds:schemaRefs>
    <ds:schemaRef ds:uri="http://schemas.microsoft.com/sharepoint/v3/contenttype/forms"/>
  </ds:schemaRefs>
</ds:datastoreItem>
</file>

<file path=customXml/itemProps2.xml><?xml version="1.0" encoding="utf-8"?>
<ds:datastoreItem xmlns:ds="http://schemas.openxmlformats.org/officeDocument/2006/customXml" ds:itemID="{DA363299-034D-4B5E-B320-7661E7BF27B2}">
  <ds:schemaRefs>
    <ds:schemaRef ds:uri="http://schemas.microsoft.com/sharepoint/events"/>
  </ds:schemaRefs>
</ds:datastoreItem>
</file>

<file path=customXml/itemProps3.xml><?xml version="1.0" encoding="utf-8"?>
<ds:datastoreItem xmlns:ds="http://schemas.openxmlformats.org/officeDocument/2006/customXml" ds:itemID="{5E821A19-6F62-45E1-8ED2-F6A9AA190DD7}"/>
</file>

<file path=customXml/itemProps4.xml><?xml version="1.0" encoding="utf-8"?>
<ds:datastoreItem xmlns:ds="http://schemas.openxmlformats.org/officeDocument/2006/customXml" ds:itemID="{1FA85C47-2480-44A3-8820-A7765B6C1C8C}">
  <ds:schemaRefs>
    <ds:schemaRef ds:uri="064aeada-8da7-44e7-bb75-e6940dba0647"/>
    <ds:schemaRef ds:uri="http://schemas.microsoft.com/sharepoint/v4"/>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terms/"/>
    <ds:schemaRef ds:uri="http://purl.org/dc/elements/1.1/"/>
    <ds:schemaRef ds:uri="http://schemas.microsoft.com/office/2006/metadata/properties"/>
    <ds:schemaRef ds:uri="http://schemas.microsoft.com/sharepoint/v3"/>
    <ds:schemaRef ds:uri="1af951a0-ea8c-42bc-a031-f98961b170c7"/>
    <ds:schemaRef ds:uri="ca283e0b-db31-4043-a2ef-b80661bf084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RECAPITULATIF 01</vt:lpstr>
      <vt:lpstr>Descriptif</vt:lpstr>
      <vt:lpstr>Prix Unitaire </vt:lpstr>
      <vt:lpstr>Guingreni</vt:lpstr>
      <vt:lpstr>Guingreni!Impression_des_titres</vt:lpstr>
      <vt:lpstr>Descriptif!Zone_d_impression</vt:lpstr>
      <vt:lpstr>Guingreni!Zone_d_impression</vt:lpstr>
      <vt:lpstr>'RECAPITULATIF 01'!Zone_d_impression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ouattara serge</cp:lastModifiedBy>
  <cp:revision/>
  <cp:lastPrinted>2025-03-26T17:25:15Z</cp:lastPrinted>
  <dcterms:created xsi:type="dcterms:W3CDTF">2022-10-10T08:54:31Z</dcterms:created>
  <dcterms:modified xsi:type="dcterms:W3CDTF">2025-12-05T20:09:08Z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0x0101009BA85F8052A6DA4FA3E31FF9F74C69700070994B04CDDD8440925AF2F5FBCC0D06</vt:lpwstr>
  </property>
  <property fmtid="{D5CDD505-2E9C-101B-9397-08002B2CF9AE}" pid="3" name="OfficeDivision">
    <vt:lpwstr>5;#Cote D'Ivoire-2250|76ad704d-6972-4c8a-96ef-433dbae90ccd</vt:lpwstr>
  </property>
  <property fmtid="{D5CDD505-2E9C-101B-9397-08002B2CF9AE}" pid="4" name="_dlc_DocIdItemGuid">
    <vt:lpwstr>8276e8aa-d02f-45fc-9049-d387ffbcb407</vt:lpwstr>
  </property>
  <property fmtid="{D5CDD505-2E9C-101B-9397-08002B2CF9AE}" pid="5" name="SystemDTAC">
    <vt:lpwstr/>
  </property>
  <property fmtid="{D5CDD505-2E9C-101B-9397-08002B2CF9AE}" pid="6" name="TaxKeyword">
    <vt:lpwstr/>
  </property>
  <property fmtid="{D5CDD505-2E9C-101B-9397-08002B2CF9AE}" pid="7" name="Topic">
    <vt:lpwstr/>
  </property>
  <property fmtid="{D5CDD505-2E9C-101B-9397-08002B2CF9AE}" pid="8" name="MediaServiceImageTags">
    <vt:lpwstr/>
  </property>
  <property fmtid="{D5CDD505-2E9C-101B-9397-08002B2CF9AE}" pid="9" name="CriticalForLongTermRetention">
    <vt:lpwstr/>
  </property>
  <property fmtid="{D5CDD505-2E9C-101B-9397-08002B2CF9AE}" pid="10" name="DocumentType">
    <vt:lpwstr/>
  </property>
</Properties>
</file>