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doni\Downloads\"/>
    </mc:Choice>
  </mc:AlternateContent>
  <xr:revisionPtr revIDLastSave="0" documentId="8_{37D21717-EF49-4445-A25B-6E06C4C3D33A}" xr6:coauthVersionLast="47" xr6:coauthVersionMax="47" xr10:uidLastSave="{00000000-0000-0000-0000-000000000000}"/>
  <bookViews>
    <workbookView xWindow="-12315" yWindow="-21720" windowWidth="51840" windowHeight="21120" xr2:uid="{00000000-000D-0000-FFFF-FFFF00000000}"/>
  </bookViews>
  <sheets>
    <sheet name="DQE 98 ABRIS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5" l="1"/>
  <c r="D39" i="5" l="1"/>
  <c r="B138" i="5"/>
  <c r="B137" i="5"/>
  <c r="B135" i="5"/>
  <c r="B134" i="5"/>
  <c r="B133" i="5"/>
  <c r="F125" i="5"/>
  <c r="F124" i="5"/>
  <c r="F119" i="5"/>
  <c r="F117" i="5"/>
  <c r="F112" i="5"/>
  <c r="F111" i="5"/>
  <c r="D105" i="5"/>
  <c r="F105" i="5" s="1"/>
  <c r="F103" i="5"/>
  <c r="F101" i="5"/>
  <c r="F95" i="5"/>
  <c r="F96" i="5" s="1"/>
  <c r="E134" i="5" s="1"/>
  <c r="F90" i="5"/>
  <c r="F89" i="5"/>
  <c r="F87" i="5"/>
  <c r="F85" i="5"/>
  <c r="F84" i="5"/>
  <c r="F81" i="5"/>
  <c r="F80" i="5"/>
  <c r="F79" i="5"/>
  <c r="F77" i="5"/>
  <c r="F75" i="5"/>
  <c r="F74" i="5"/>
  <c r="F73" i="5"/>
  <c r="F67" i="5"/>
  <c r="F66" i="5"/>
  <c r="F63" i="5"/>
  <c r="F62" i="5"/>
  <c r="F59" i="5"/>
  <c r="F56" i="5"/>
  <c r="F54" i="5"/>
  <c r="D49" i="5"/>
  <c r="F49" i="5" s="1"/>
  <c r="D48" i="5"/>
  <c r="D50" i="5" s="1"/>
  <c r="F50" i="5" s="1"/>
  <c r="D45" i="5"/>
  <c r="F45" i="5" s="1"/>
  <c r="D44" i="5"/>
  <c r="F38" i="5"/>
  <c r="D33" i="5"/>
  <c r="F33" i="5" s="1"/>
  <c r="D32" i="5"/>
  <c r="F32" i="5" s="1"/>
  <c r="D28" i="5"/>
  <c r="F28" i="5" s="1"/>
  <c r="D27" i="5"/>
  <c r="D25" i="5"/>
  <c r="F25" i="5" s="1"/>
  <c r="F21" i="5"/>
  <c r="D20" i="5"/>
  <c r="F20" i="5" s="1"/>
  <c r="F19" i="5"/>
  <c r="D16" i="5"/>
  <c r="F16" i="5" s="1"/>
  <c r="F9" i="5"/>
  <c r="F8" i="5"/>
  <c r="D6" i="5"/>
  <c r="F6" i="5" s="1"/>
  <c r="D46" i="5" l="1"/>
  <c r="F46" i="5" s="1"/>
  <c r="D40" i="5"/>
  <c r="F40" i="5" s="1"/>
  <c r="D29" i="5"/>
  <c r="F29" i="5" s="1"/>
  <c r="F48" i="5"/>
  <c r="F113" i="5"/>
  <c r="E136" i="5" s="1"/>
  <c r="F11" i="5"/>
  <c r="E131" i="5" s="1"/>
  <c r="F120" i="5"/>
  <c r="E137" i="5" s="1"/>
  <c r="D34" i="5"/>
  <c r="F34" i="5" s="1"/>
  <c r="F27" i="5"/>
  <c r="F106" i="5"/>
  <c r="E135" i="5" s="1"/>
  <c r="F91" i="5"/>
  <c r="E133" i="5" s="1"/>
  <c r="F126" i="5"/>
  <c r="E138" i="5" s="1"/>
  <c r="F44" i="5"/>
  <c r="F39" i="5"/>
  <c r="F68" i="5" l="1"/>
  <c r="E132" i="5" s="1"/>
  <c r="E139" i="5" s="1"/>
  <c r="F140" i="5" s="1"/>
  <c r="E141" i="5" s="1"/>
</calcChain>
</file>

<file path=xl/sharedStrings.xml><?xml version="1.0" encoding="utf-8"?>
<sst xmlns="http://schemas.openxmlformats.org/spreadsheetml/2006/main" count="263" uniqueCount="206">
  <si>
    <t>CONSTRUCTION D'ABRIS DE VACCINATION 7,85x4,85 m²</t>
  </si>
  <si>
    <t>N°</t>
  </si>
  <si>
    <t>Désignation des travaux</t>
  </si>
  <si>
    <t>U</t>
  </si>
  <si>
    <t>Qte</t>
  </si>
  <si>
    <t>PU</t>
  </si>
  <si>
    <t>PT (HT)</t>
  </si>
  <si>
    <r>
      <t>LOT N°1</t>
    </r>
    <r>
      <rPr>
        <b/>
        <sz val="12"/>
        <color rgb="FF000000"/>
        <rFont val="Times New Roman"/>
        <family val="1"/>
      </rPr>
      <t xml:space="preserve"> - TERRASSEMENT</t>
    </r>
  </si>
  <si>
    <t>1.1</t>
  </si>
  <si>
    <t>Fouilles en rigole profondeur 0,6 m au maximum</t>
  </si>
  <si>
    <t>m3</t>
  </si>
  <si>
    <t>1.2</t>
  </si>
  <si>
    <t>Remblais</t>
  </si>
  <si>
    <t>1.2.1</t>
  </si>
  <si>
    <t>Remblais des fouilles</t>
  </si>
  <si>
    <t>1.2.2</t>
  </si>
  <si>
    <t>Nivellement sous dallage</t>
  </si>
  <si>
    <t>m²</t>
  </si>
  <si>
    <t>Total TERRASSEMENT</t>
  </si>
  <si>
    <r>
      <t>LOT N °2</t>
    </r>
    <r>
      <rPr>
        <b/>
        <sz val="12"/>
        <color rgb="FF000000"/>
        <rFont val="Times New Roman"/>
        <family val="1"/>
      </rPr>
      <t xml:space="preserve"> - GROS ŒUVRES</t>
    </r>
  </si>
  <si>
    <t xml:space="preserve">2.1 </t>
  </si>
  <si>
    <t>FONDATION</t>
  </si>
  <si>
    <t>2.1.1</t>
  </si>
  <si>
    <t>BETON DE PROPRETE</t>
  </si>
  <si>
    <t>2.1.2</t>
  </si>
  <si>
    <t>SEMELLES</t>
  </si>
  <si>
    <t>2.1.2.1</t>
  </si>
  <si>
    <t>Béton</t>
  </si>
  <si>
    <t>2.1.2.2</t>
  </si>
  <si>
    <t>Coffrage</t>
  </si>
  <si>
    <t>2.1.2.3</t>
  </si>
  <si>
    <t>Ferraillage</t>
  </si>
  <si>
    <t>Kg</t>
  </si>
  <si>
    <t xml:space="preserve">2.2 </t>
  </si>
  <si>
    <t>INFRASTRUSTURE</t>
  </si>
  <si>
    <t>2.2.1</t>
  </si>
  <si>
    <t>MUR EN MACONNERIE</t>
  </si>
  <si>
    <t>2.2.1.1</t>
  </si>
  <si>
    <t>Agglos pleins de 15 cm en fondation</t>
  </si>
  <si>
    <t>m2</t>
  </si>
  <si>
    <t>2.2.2</t>
  </si>
  <si>
    <t>RAIDISSEURS ET POTEAUX EN FONDATION</t>
  </si>
  <si>
    <t>2.2.2.1</t>
  </si>
  <si>
    <t>2.2.2.2</t>
  </si>
  <si>
    <t>2.2.2.3</t>
  </si>
  <si>
    <t>2.2.3</t>
  </si>
  <si>
    <t>Chaînage bas</t>
  </si>
  <si>
    <t>2.2.3.1</t>
  </si>
  <si>
    <t>2.2.3.2</t>
  </si>
  <si>
    <t>2.2.3.3</t>
  </si>
  <si>
    <t xml:space="preserve">2.3 </t>
  </si>
  <si>
    <t>DALLAGE</t>
  </si>
  <si>
    <t>2.3.1</t>
  </si>
  <si>
    <t>Dallage de 8cm d'épaisseur y/c chape incorporé bouchardée</t>
  </si>
  <si>
    <t>2.3.1.1</t>
  </si>
  <si>
    <t>Film polyane</t>
  </si>
  <si>
    <t>2.3.1.2</t>
  </si>
  <si>
    <t>2.3.1.3</t>
  </si>
  <si>
    <t xml:space="preserve">2.4 </t>
  </si>
  <si>
    <t>OSSATURE EN ELEVATION</t>
  </si>
  <si>
    <t>2.4.1</t>
  </si>
  <si>
    <t>RAIDISSEURS ET POTEAUX</t>
  </si>
  <si>
    <t>2.4.1.1</t>
  </si>
  <si>
    <t>2.4.1.2</t>
  </si>
  <si>
    <t>2.4.1.3</t>
  </si>
  <si>
    <t>2.4.2</t>
  </si>
  <si>
    <t>Linteau et chaînage horizontaux</t>
  </si>
  <si>
    <t>2.4.2.1</t>
  </si>
  <si>
    <t>2.4.2.2</t>
  </si>
  <si>
    <t>2.4.2.3</t>
  </si>
  <si>
    <t>2.4.5</t>
  </si>
  <si>
    <t>MACONNERIE EN ELEVATION</t>
  </si>
  <si>
    <t>2.4.5.1</t>
  </si>
  <si>
    <t>MURS EN AGGLOMERES</t>
  </si>
  <si>
    <t>2.4.5.1.1</t>
  </si>
  <si>
    <t>Murs en élévation en agglos 15 creux</t>
  </si>
  <si>
    <t>2.4.5.2</t>
  </si>
  <si>
    <t>Banc en maçonnerie</t>
  </si>
  <si>
    <t>2.4.5.2.1</t>
  </si>
  <si>
    <t>Pied en agglos plein + beton et finition</t>
  </si>
  <si>
    <t>ml</t>
  </si>
  <si>
    <t>2.4.6</t>
  </si>
  <si>
    <t xml:space="preserve">Accès </t>
  </si>
  <si>
    <t>2.4.6.1</t>
  </si>
  <si>
    <t xml:space="preserve">Escalier + rampe d'accès </t>
  </si>
  <si>
    <t>ens</t>
  </si>
  <si>
    <t>2.4.8</t>
  </si>
  <si>
    <t>Bac a fleurs</t>
  </si>
  <si>
    <t>2.4.8.1</t>
  </si>
  <si>
    <t>Maçonnerie</t>
  </si>
  <si>
    <t>2.4.8.2</t>
  </si>
  <si>
    <t>Remplissage</t>
  </si>
  <si>
    <t>2.4.9</t>
  </si>
  <si>
    <t>ENDUITS</t>
  </si>
  <si>
    <t>2.4.9.1</t>
  </si>
  <si>
    <t>Enduit intérieur</t>
  </si>
  <si>
    <t>Enduit extérieur</t>
  </si>
  <si>
    <t>SOUS-TOTAL 2.</t>
  </si>
  <si>
    <t>3.</t>
  </si>
  <si>
    <t>LOT 3. ELECTRICITE</t>
  </si>
  <si>
    <t>3.1</t>
  </si>
  <si>
    <t>ALIMENTATION PRINCIPALE</t>
  </si>
  <si>
    <t>3.1.1</t>
  </si>
  <si>
    <t>Raccordement électrique</t>
  </si>
  <si>
    <t>3.1.1.1</t>
  </si>
  <si>
    <t>Fourniture et pose alimentation principale en cable HG 1000 (2 x 16mm²)</t>
  </si>
  <si>
    <t>3.1.1.2</t>
  </si>
  <si>
    <t>Fourniture et pose câble armé HG 1000 (3x1,5 mm²)</t>
  </si>
  <si>
    <t>3.1.1.3</t>
  </si>
  <si>
    <t>Fourniture et pose câble armé HG 1000 (3x2,5 mm²)</t>
  </si>
  <si>
    <t>3.1.1.4</t>
  </si>
  <si>
    <t>Mise à la terre et liaison équipotentielle</t>
  </si>
  <si>
    <t>3.1.1.4.1</t>
  </si>
  <si>
    <t>Exécution de la mise à la terre (cuivre nu périmétral)</t>
  </si>
  <si>
    <t>3.1.1.5</t>
  </si>
  <si>
    <t>Tableau de distribution</t>
  </si>
  <si>
    <t>3.1.3.2</t>
  </si>
  <si>
    <t>Disjoncteur de branchement différentiel 2x30/60A</t>
  </si>
  <si>
    <t>u</t>
  </si>
  <si>
    <t>3.1.1.5.1</t>
  </si>
  <si>
    <t>DPN 10A y/c un coffret 4 module</t>
  </si>
  <si>
    <t>3.1.1.6</t>
  </si>
  <si>
    <t>Raccordement au coffret électrique du local electrique le plus proche</t>
  </si>
  <si>
    <t>Ens</t>
  </si>
  <si>
    <t>3.2</t>
  </si>
  <si>
    <t>APPAREILS D'ECLAIRAGE ET PETITS APPAREILLAGES</t>
  </si>
  <si>
    <t>3.2.1</t>
  </si>
  <si>
    <t xml:space="preserve">Appareils d’éclairages </t>
  </si>
  <si>
    <t>3.2.1.1</t>
  </si>
  <si>
    <t>Réglette nue 1 x 36 w de 1,20</t>
  </si>
  <si>
    <t>3.2.1.2</t>
  </si>
  <si>
    <t>Réglette étanche 1 x 36 w de 1,20</t>
  </si>
  <si>
    <t>3.2.2</t>
  </si>
  <si>
    <t xml:space="preserve">Brasseur </t>
  </si>
  <si>
    <t>3.2.2.1</t>
  </si>
  <si>
    <t xml:space="preserve">Brasseur d'air </t>
  </si>
  <si>
    <t>3.2.3</t>
  </si>
  <si>
    <t>Petits appareillages</t>
  </si>
  <si>
    <t>3.2.3.1</t>
  </si>
  <si>
    <t xml:space="preserve">Prise </t>
  </si>
  <si>
    <t>3.2.3.2</t>
  </si>
  <si>
    <t>Interrupteur double allumage</t>
  </si>
  <si>
    <t>SOUS-TOTAL 3.</t>
  </si>
  <si>
    <t>4.</t>
  </si>
  <si>
    <t>LOT 4. FAUX PLAFOND</t>
  </si>
  <si>
    <t>5.1</t>
  </si>
  <si>
    <t>FOURNITURE ET POSE DE  FAUX-PLAFOND EN CONTRE-PLAQUE</t>
  </si>
  <si>
    <t>4.1.1</t>
  </si>
  <si>
    <t>Faux-plafond en contre-plaqué 5mm y compris ossature et accessoires</t>
  </si>
  <si>
    <t xml:space="preserve"> m²</t>
  </si>
  <si>
    <t>SOUS-TOTAL 4.</t>
  </si>
  <si>
    <t>5.</t>
  </si>
  <si>
    <t>LOT 5. PEINTURE</t>
  </si>
  <si>
    <t>5.1.</t>
  </si>
  <si>
    <t xml:space="preserve">PEINTURE  SUR OUVRAGES MACONNES </t>
  </si>
  <si>
    <t>5.1.1</t>
  </si>
  <si>
    <t>Travaux préparatoires</t>
  </si>
  <si>
    <t>5.1.1.1</t>
  </si>
  <si>
    <t>Enduit au ciment et peinture</t>
  </si>
  <si>
    <t>5.1.2</t>
  </si>
  <si>
    <t>Peinture sur murs extérieurs et intérieurs</t>
  </si>
  <si>
    <t>5.1.2.1</t>
  </si>
  <si>
    <t>Peinture sur murs et ouvrage en béton</t>
  </si>
  <si>
    <t>5.1.3</t>
  </si>
  <si>
    <t>Peinture sur faux-plafond</t>
  </si>
  <si>
    <t>5.1.3.1</t>
  </si>
  <si>
    <t>Peinture intérieure sous faux-plafond</t>
  </si>
  <si>
    <t>SOUS-TOTAL 5.</t>
  </si>
  <si>
    <t>6.</t>
  </si>
  <si>
    <t>LOT 6. REVETEMENTS DURS</t>
  </si>
  <si>
    <t>6.1.</t>
  </si>
  <si>
    <t>FOURNITURE ET POSE DE REVETEMENTS</t>
  </si>
  <si>
    <t>6.1.1.</t>
  </si>
  <si>
    <t xml:space="preserve">Revêtement de sol </t>
  </si>
  <si>
    <t>6.1.1.2</t>
  </si>
  <si>
    <t>Grès cérame anti dérapant 30 x 30</t>
  </si>
  <si>
    <t>6.1.1.3</t>
  </si>
  <si>
    <t>Plinthe</t>
  </si>
  <si>
    <t>SOUS-TOTAL 6.</t>
  </si>
  <si>
    <t>7.</t>
  </si>
  <si>
    <t>LOT 7 CHARPENTE - BOIS</t>
  </si>
  <si>
    <t>7.1</t>
  </si>
  <si>
    <t>FERMES ET PANNES</t>
  </si>
  <si>
    <t>7.1.1</t>
  </si>
  <si>
    <t xml:space="preserve">Fourniture et Pose de Charpente Bois non assemblés </t>
  </si>
  <si>
    <t xml:space="preserve"> m³</t>
  </si>
  <si>
    <t>7.2</t>
  </si>
  <si>
    <t>PLANCHES DE RIVE</t>
  </si>
  <si>
    <t>7.2.1</t>
  </si>
  <si>
    <t>Fourniture et Pose de planches de rive, largeur=25cm</t>
  </si>
  <si>
    <t>SOUS-TOTAL 7.</t>
  </si>
  <si>
    <t>8.</t>
  </si>
  <si>
    <t>LOT 8 COUVERTURE</t>
  </si>
  <si>
    <t>8.1.</t>
  </si>
  <si>
    <t xml:space="preserve">FOURNITURE ET POSE DE COUVERTURE </t>
  </si>
  <si>
    <t>8.1.1</t>
  </si>
  <si>
    <t>Fourniture et Pose de tôle aluzinc et Bardage couleur ordinaire</t>
  </si>
  <si>
    <t>8.1.2</t>
  </si>
  <si>
    <t>Faîtière alu 7/10e</t>
  </si>
  <si>
    <t>SOUS-TOTAL 8.</t>
  </si>
  <si>
    <t xml:space="preserve">LOT 1 - TERRASSEMENTS </t>
  </si>
  <si>
    <t>LOT 2 - GROS-OEUVRE</t>
  </si>
  <si>
    <t>LOT 10. REVETEMENTS DURS</t>
  </si>
  <si>
    <t xml:space="preserve">TOTAL GENERAL HT </t>
  </si>
  <si>
    <t>COEFFICIENT D'ELOIGNEMENT</t>
  </si>
  <si>
    <t xml:space="preserve">COUT DU PROJET 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</si>
</sst>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#,###"/>
    <numFmt numFmtId="168" formatCode="_-* #,##0\ _€_-;\-* #,##0\ _€_-;_-* &quot;-&quot;\ _€_-;_-@_-"/>
    <numFmt numFmtId="169" formatCode="_-* #,##0_-;\-* #,##0_-;_-* &quot;-&quot;??_-;_-@_-"/>
    <numFmt numFmtId="170" formatCode="_-* #,##0.0_-;\-* #,##0.0_-;_-* &quot;-&quot;??_-;_-@_-"/>
    <numFmt numFmtId="171" formatCode="#\ ###\ ###\ ###;\-#\ ###\ ###\ ###"/>
    <numFmt numFmtId="172" formatCode="#,##0\ _€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70C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u/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0" fontId="19" fillId="0" borderId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 wrapText="1"/>
    </xf>
    <xf numFmtId="165" fontId="17" fillId="0" borderId="4" xfId="1" applyFont="1" applyBorder="1" applyAlignment="1">
      <alignment vertical="center" wrapText="1"/>
    </xf>
    <xf numFmtId="167" fontId="16" fillId="3" borderId="5" xfId="0" applyNumberFormat="1" applyFont="1" applyFill="1" applyBorder="1" applyAlignment="1">
      <alignment horizontal="center" vertical="center" wrapText="1"/>
    </xf>
    <xf numFmtId="167" fontId="16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164" fontId="17" fillId="0" borderId="4" xfId="7" applyFont="1" applyFill="1" applyBorder="1" applyAlignment="1">
      <alignment vertical="center"/>
    </xf>
    <xf numFmtId="168" fontId="17" fillId="0" borderId="4" xfId="8" applyFont="1" applyFill="1" applyBorder="1" applyAlignment="1">
      <alignment horizontal="center" vertical="center" wrapText="1"/>
    </xf>
    <xf numFmtId="168" fontId="17" fillId="0" borderId="4" xfId="8" applyFont="1" applyBorder="1" applyAlignment="1">
      <alignment horizontal="center" vertical="center" wrapText="1"/>
    </xf>
    <xf numFmtId="164" fontId="20" fillId="0" borderId="4" xfId="7" applyFont="1" applyBorder="1" applyAlignment="1">
      <alignment vertical="center"/>
    </xf>
    <xf numFmtId="168" fontId="17" fillId="4" borderId="4" xfId="8" applyFont="1" applyFill="1" applyBorder="1" applyAlignment="1">
      <alignment horizontal="center" vertical="center" wrapText="1"/>
    </xf>
    <xf numFmtId="165" fontId="17" fillId="0" borderId="4" xfId="1" applyFont="1" applyFill="1" applyBorder="1" applyAlignment="1" applyProtection="1">
      <alignment horizontal="center" vertical="center" wrapText="1"/>
    </xf>
    <xf numFmtId="170" fontId="17" fillId="0" borderId="4" xfId="7" applyNumberFormat="1" applyFont="1" applyFill="1" applyBorder="1" applyAlignment="1">
      <alignment vertical="center"/>
    </xf>
    <xf numFmtId="0" fontId="17" fillId="0" borderId="4" xfId="0" applyFont="1" applyBorder="1"/>
    <xf numFmtId="0" fontId="17" fillId="0" borderId="4" xfId="0" applyFont="1" applyBorder="1" applyAlignment="1">
      <alignment horizontal="center"/>
    </xf>
    <xf numFmtId="171" fontId="20" fillId="0" borderId="4" xfId="0" applyNumberFormat="1" applyFont="1" applyBorder="1" applyAlignment="1">
      <alignment horizontal="center"/>
    </xf>
    <xf numFmtId="172" fontId="20" fillId="0" borderId="4" xfId="0" applyNumberFormat="1" applyFont="1" applyBorder="1" applyAlignment="1">
      <alignment horizontal="center"/>
    </xf>
    <xf numFmtId="169" fontId="3" fillId="0" borderId="0" xfId="0" applyNumberFormat="1" applyFont="1"/>
    <xf numFmtId="0" fontId="13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165" fontId="17" fillId="0" borderId="5" xfId="1" applyFont="1" applyBorder="1" applyAlignment="1">
      <alignment vertical="center" wrapText="1"/>
    </xf>
    <xf numFmtId="167" fontId="17" fillId="0" borderId="5" xfId="0" applyNumberFormat="1" applyFont="1" applyBorder="1" applyAlignment="1">
      <alignment horizontal="center" vertical="center" wrapText="1"/>
    </xf>
    <xf numFmtId="164" fontId="5" fillId="0" borderId="5" xfId="7" applyFont="1" applyBorder="1" applyAlignment="1">
      <alignment vertical="center"/>
    </xf>
    <xf numFmtId="0" fontId="18" fillId="0" borderId="5" xfId="5" applyFont="1" applyBorder="1" applyAlignment="1">
      <alignment horizontal="center" vertical="center" wrapText="1"/>
    </xf>
    <xf numFmtId="169" fontId="5" fillId="0" borderId="5" xfId="7" applyNumberFormat="1" applyFont="1" applyBorder="1" applyAlignment="1">
      <alignment horizontal="right" vertical="center"/>
    </xf>
    <xf numFmtId="169" fontId="5" fillId="3" borderId="5" xfId="7" applyNumberFormat="1" applyFont="1" applyFill="1" applyBorder="1" applyAlignment="1">
      <alignment horizontal="right" vertical="center"/>
    </xf>
    <xf numFmtId="164" fontId="5" fillId="0" borderId="5" xfId="7" applyFont="1" applyBorder="1" applyAlignment="1">
      <alignment horizontal="right"/>
    </xf>
    <xf numFmtId="169" fontId="5" fillId="3" borderId="5" xfId="7" applyNumberFormat="1" applyFont="1" applyFill="1" applyBorder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166" fontId="3" fillId="0" borderId="4" xfId="1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21" fillId="4" borderId="4" xfId="5" applyFont="1" applyFill="1" applyBorder="1" applyAlignment="1">
      <alignment horizontal="left" vertical="center"/>
    </xf>
    <xf numFmtId="0" fontId="21" fillId="4" borderId="4" xfId="5" applyFont="1" applyFill="1" applyBorder="1" applyAlignment="1">
      <alignment horizontal="center" vertical="center"/>
    </xf>
    <xf numFmtId="164" fontId="3" fillId="0" borderId="4" xfId="7" applyFont="1" applyBorder="1" applyAlignment="1">
      <alignment vertical="center"/>
    </xf>
    <xf numFmtId="168" fontId="21" fillId="4" borderId="4" xfId="8" applyFont="1" applyFill="1" applyBorder="1" applyAlignment="1">
      <alignment horizontal="center" vertical="center" wrapText="1"/>
    </xf>
    <xf numFmtId="169" fontId="3" fillId="0" borderId="4" xfId="7" applyNumberFormat="1" applyFont="1" applyBorder="1"/>
    <xf numFmtId="0" fontId="18" fillId="4" borderId="4" xfId="5" applyFont="1" applyFill="1" applyBorder="1" applyAlignment="1">
      <alignment horizontal="left" vertical="center"/>
    </xf>
    <xf numFmtId="0" fontId="18" fillId="4" borderId="4" xfId="5" applyFont="1" applyFill="1" applyBorder="1" applyAlignment="1">
      <alignment horizontal="center" vertical="center"/>
    </xf>
    <xf numFmtId="164" fontId="5" fillId="0" borderId="4" xfId="7" applyFont="1" applyBorder="1" applyAlignment="1">
      <alignment vertical="center"/>
    </xf>
    <xf numFmtId="168" fontId="18" fillId="4" borderId="4" xfId="8" applyFont="1" applyFill="1" applyBorder="1" applyAlignment="1">
      <alignment horizontal="center" vertical="center" wrapText="1"/>
    </xf>
    <xf numFmtId="169" fontId="5" fillId="0" borderId="4" xfId="7" applyNumberFormat="1" applyFont="1" applyBorder="1"/>
    <xf numFmtId="0" fontId="16" fillId="4" borderId="4" xfId="5" applyFont="1" applyFill="1" applyBorder="1" applyAlignment="1">
      <alignment horizontal="left" vertical="center"/>
    </xf>
    <xf numFmtId="0" fontId="17" fillId="4" borderId="4" xfId="5" applyFont="1" applyFill="1" applyBorder="1" applyAlignment="1">
      <alignment horizontal="center" vertical="center"/>
    </xf>
    <xf numFmtId="169" fontId="20" fillId="0" borderId="4" xfId="7" applyNumberFormat="1" applyFont="1" applyBorder="1"/>
    <xf numFmtId="0" fontId="17" fillId="4" borderId="4" xfId="5" applyFont="1" applyFill="1" applyBorder="1" applyAlignment="1">
      <alignment horizontal="left" vertical="center"/>
    </xf>
    <xf numFmtId="0" fontId="17" fillId="4" borderId="4" xfId="5" applyFont="1" applyFill="1" applyBorder="1" applyAlignment="1">
      <alignment horizontal="left" vertical="center" wrapText="1"/>
    </xf>
    <xf numFmtId="164" fontId="17" fillId="0" borderId="4" xfId="7" applyFont="1" applyBorder="1" applyAlignment="1">
      <alignment vertical="center"/>
    </xf>
    <xf numFmtId="0" fontId="16" fillId="4" borderId="4" xfId="5" applyFont="1" applyFill="1" applyBorder="1" applyAlignment="1">
      <alignment horizontal="center" vertical="center"/>
    </xf>
    <xf numFmtId="0" fontId="18" fillId="4" borderId="4" xfId="5" applyFont="1" applyFill="1" applyBorder="1" applyAlignment="1">
      <alignment horizontal="left" vertical="center" wrapText="1"/>
    </xf>
    <xf numFmtId="0" fontId="18" fillId="4" borderId="4" xfId="5" applyFont="1" applyFill="1" applyBorder="1" applyAlignment="1">
      <alignment horizontal="center" vertical="center" wrapText="1"/>
    </xf>
    <xf numFmtId="0" fontId="16" fillId="4" borderId="4" xfId="5" applyFont="1" applyFill="1" applyBorder="1" applyAlignment="1">
      <alignment horizontal="left" vertical="center" wrapText="1"/>
    </xf>
    <xf numFmtId="0" fontId="17" fillId="4" borderId="4" xfId="5" applyFont="1" applyFill="1" applyBorder="1" applyAlignment="1">
      <alignment horizontal="center" vertical="center" wrapText="1"/>
    </xf>
    <xf numFmtId="170" fontId="20" fillId="0" borderId="4" xfId="7" applyNumberFormat="1" applyFont="1" applyBorder="1" applyAlignment="1">
      <alignment vertical="center"/>
    </xf>
    <xf numFmtId="0" fontId="16" fillId="0" borderId="4" xfId="5" applyFont="1" applyBorder="1" applyAlignment="1">
      <alignment horizontal="left" vertical="center"/>
    </xf>
    <xf numFmtId="0" fontId="16" fillId="0" borderId="4" xfId="5" applyFont="1" applyBorder="1" applyAlignment="1">
      <alignment horizontal="left" vertical="center" wrapText="1"/>
    </xf>
    <xf numFmtId="164" fontId="17" fillId="0" borderId="4" xfId="7" applyFont="1" applyFill="1" applyBorder="1" applyAlignment="1" applyProtection="1">
      <alignment horizontal="center" vertical="center"/>
    </xf>
    <xf numFmtId="169" fontId="20" fillId="0" borderId="4" xfId="7" applyNumberFormat="1" applyFont="1" applyFill="1" applyBorder="1"/>
    <xf numFmtId="164" fontId="22" fillId="0" borderId="4" xfId="7" applyFont="1" applyBorder="1" applyAlignment="1">
      <alignment horizontal="right"/>
    </xf>
    <xf numFmtId="169" fontId="22" fillId="0" borderId="4" xfId="7" applyNumberFormat="1" applyFont="1" applyBorder="1"/>
    <xf numFmtId="164" fontId="18" fillId="0" borderId="4" xfId="7" applyFont="1" applyFill="1" applyBorder="1" applyAlignment="1" applyProtection="1">
      <alignment horizontal="center" vertical="center"/>
    </xf>
    <xf numFmtId="169" fontId="18" fillId="0" borderId="4" xfId="7" applyNumberFormat="1" applyFont="1" applyFill="1" applyBorder="1" applyAlignment="1">
      <alignment horizontal="center" vertical="center" wrapText="1"/>
    </xf>
    <xf numFmtId="169" fontId="17" fillId="0" borderId="4" xfId="7" applyNumberFormat="1" applyFont="1" applyFill="1" applyBorder="1" applyAlignment="1">
      <alignment horizontal="center" vertical="center" wrapText="1"/>
    </xf>
    <xf numFmtId="170" fontId="17" fillId="0" borderId="4" xfId="7" applyNumberFormat="1" applyFont="1" applyFill="1" applyBorder="1" applyAlignment="1" applyProtection="1">
      <alignment horizontal="center" vertical="center"/>
    </xf>
    <xf numFmtId="169" fontId="18" fillId="3" borderId="5" xfId="1" applyNumberFormat="1" applyFont="1" applyFill="1" applyBorder="1" applyAlignment="1">
      <alignment vertical="center" wrapText="1"/>
    </xf>
    <xf numFmtId="9" fontId="18" fillId="3" borderId="5" xfId="9" applyFont="1" applyFill="1" applyBorder="1" applyAlignment="1">
      <alignment horizontal="center" vertical="center" wrapText="1"/>
    </xf>
    <xf numFmtId="169" fontId="3" fillId="0" borderId="0" xfId="0" applyNumberFormat="1" applyFont="1" applyAlignment="1">
      <alignment horizontal="center" vertical="center"/>
    </xf>
    <xf numFmtId="0" fontId="17" fillId="0" borderId="4" xfId="5" applyFont="1" applyBorder="1" applyAlignment="1">
      <alignment horizontal="left" vertical="center"/>
    </xf>
    <xf numFmtId="0" fontId="17" fillId="0" borderId="4" xfId="5" applyFont="1" applyBorder="1" applyAlignment="1">
      <alignment horizontal="center" vertical="center"/>
    </xf>
    <xf numFmtId="164" fontId="20" fillId="0" borderId="4" xfId="7" applyFont="1" applyFill="1" applyBorder="1" applyAlignment="1">
      <alignment vertical="center"/>
    </xf>
    <xf numFmtId="0" fontId="18" fillId="0" borderId="4" xfId="5" applyFont="1" applyBorder="1" applyAlignment="1">
      <alignment horizontal="center" vertical="center" wrapText="1"/>
    </xf>
    <xf numFmtId="169" fontId="5" fillId="0" borderId="4" xfId="7" applyNumberFormat="1" applyFont="1" applyBorder="1" applyAlignment="1">
      <alignment horizontal="right" vertical="center"/>
    </xf>
    <xf numFmtId="169" fontId="5" fillId="0" borderId="4" xfId="7" applyNumberFormat="1" applyFont="1" applyFill="1" applyBorder="1" applyAlignment="1">
      <alignment horizontal="right" vertical="center"/>
    </xf>
    <xf numFmtId="0" fontId="18" fillId="4" borderId="17" xfId="5" applyFont="1" applyFill="1" applyBorder="1" applyAlignment="1">
      <alignment horizontal="left" vertical="center"/>
    </xf>
    <xf numFmtId="0" fontId="18" fillId="4" borderId="18" xfId="5" applyFont="1" applyFill="1" applyBorder="1" applyAlignment="1">
      <alignment horizontal="left" vertical="center" wrapText="1"/>
    </xf>
    <xf numFmtId="0" fontId="18" fillId="4" borderId="18" xfId="5" applyFont="1" applyFill="1" applyBorder="1" applyAlignment="1">
      <alignment horizontal="center" vertical="center" wrapText="1"/>
    </xf>
    <xf numFmtId="164" fontId="5" fillId="0" borderId="18" xfId="7" applyFont="1" applyBorder="1" applyAlignment="1">
      <alignment vertical="center"/>
    </xf>
    <xf numFmtId="168" fontId="18" fillId="4" borderId="18" xfId="8" applyFont="1" applyFill="1" applyBorder="1" applyAlignment="1">
      <alignment horizontal="center" vertical="center" wrapText="1"/>
    </xf>
    <xf numFmtId="169" fontId="5" fillId="0" borderId="18" xfId="7" applyNumberFormat="1" applyFont="1" applyBorder="1"/>
    <xf numFmtId="0" fontId="16" fillId="4" borderId="17" xfId="5" applyFont="1" applyFill="1" applyBorder="1" applyAlignment="1">
      <alignment horizontal="left" vertical="center"/>
    </xf>
    <xf numFmtId="0" fontId="16" fillId="4" borderId="18" xfId="5" applyFont="1" applyFill="1" applyBorder="1" applyAlignment="1">
      <alignment horizontal="left" vertical="center" wrapText="1"/>
    </xf>
    <xf numFmtId="0" fontId="17" fillId="4" borderId="18" xfId="5" applyFont="1" applyFill="1" applyBorder="1" applyAlignment="1">
      <alignment horizontal="center" vertical="center" wrapText="1"/>
    </xf>
    <xf numFmtId="164" fontId="20" fillId="0" borderId="18" xfId="7" applyFont="1" applyBorder="1" applyAlignment="1">
      <alignment vertical="center"/>
    </xf>
    <xf numFmtId="168" fontId="17" fillId="4" borderId="18" xfId="8" applyFont="1" applyFill="1" applyBorder="1" applyAlignment="1">
      <alignment horizontal="center" vertical="center" wrapText="1"/>
    </xf>
    <xf numFmtId="169" fontId="20" fillId="0" borderId="18" xfId="7" applyNumberFormat="1" applyFont="1" applyBorder="1"/>
    <xf numFmtId="0" fontId="17" fillId="4" borderId="17" xfId="5" applyFont="1" applyFill="1" applyBorder="1" applyAlignment="1">
      <alignment horizontal="left" vertical="center"/>
    </xf>
    <xf numFmtId="0" fontId="17" fillId="4" borderId="18" xfId="5" applyFont="1" applyFill="1" applyBorder="1" applyAlignment="1">
      <alignment horizontal="left" vertical="center" wrapText="1"/>
    </xf>
    <xf numFmtId="0" fontId="17" fillId="4" borderId="18" xfId="5" applyFont="1" applyFill="1" applyBorder="1" applyAlignment="1">
      <alignment vertical="center"/>
    </xf>
    <xf numFmtId="0" fontId="17" fillId="4" borderId="18" xfId="5" applyFont="1" applyFill="1" applyBorder="1" applyAlignment="1">
      <alignment horizontal="center" vertical="center"/>
    </xf>
    <xf numFmtId="0" fontId="18" fillId="0" borderId="19" xfId="5" applyFont="1" applyBorder="1" applyAlignment="1">
      <alignment horizontal="center" vertical="center" wrapText="1"/>
    </xf>
    <xf numFmtId="164" fontId="5" fillId="0" borderId="19" xfId="7" applyFont="1" applyBorder="1" applyAlignment="1">
      <alignment vertical="center"/>
    </xf>
    <xf numFmtId="169" fontId="5" fillId="0" borderId="19" xfId="7" applyNumberFormat="1" applyFont="1" applyBorder="1" applyAlignment="1">
      <alignment horizontal="right" vertical="center"/>
    </xf>
    <xf numFmtId="169" fontId="5" fillId="3" borderId="20" xfId="7" applyNumberFormat="1" applyFont="1" applyFill="1" applyBorder="1" applyAlignment="1">
      <alignment horizontal="right" vertical="center"/>
    </xf>
    <xf numFmtId="172" fontId="20" fillId="0" borderId="4" xfId="0" applyNumberFormat="1" applyFont="1" applyBorder="1" applyAlignment="1">
      <alignment horizontal="center" vertical="center"/>
    </xf>
    <xf numFmtId="0" fontId="17" fillId="0" borderId="4" xfId="5" applyFont="1" applyBorder="1" applyAlignment="1">
      <alignment horizontal="left" vertical="center" wrapText="1"/>
    </xf>
    <xf numFmtId="0" fontId="17" fillId="0" borderId="4" xfId="5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5" xfId="5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 wrapText="1"/>
    </xf>
    <xf numFmtId="0" fontId="18" fillId="0" borderId="19" xfId="5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169" fontId="5" fillId="0" borderId="5" xfId="1" applyNumberFormat="1" applyFont="1" applyBorder="1" applyAlignment="1">
      <alignment horizontal="center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169" fontId="5" fillId="0" borderId="8" xfId="1" applyNumberFormat="1" applyFont="1" applyBorder="1" applyAlignment="1">
      <alignment horizontal="center"/>
    </xf>
    <xf numFmtId="169" fontId="5" fillId="0" borderId="11" xfId="1" applyNumberFormat="1" applyFont="1" applyBorder="1" applyAlignment="1">
      <alignment horizontal="center"/>
    </xf>
    <xf numFmtId="49" fontId="18" fillId="6" borderId="8" xfId="0" applyNumberFormat="1" applyFont="1" applyFill="1" applyBorder="1" applyAlignment="1">
      <alignment horizontal="left" vertical="center" wrapText="1"/>
    </xf>
    <xf numFmtId="49" fontId="18" fillId="6" borderId="9" xfId="0" applyNumberFormat="1" applyFont="1" applyFill="1" applyBorder="1" applyAlignment="1">
      <alignment horizontal="left" vertical="center" wrapText="1"/>
    </xf>
    <xf numFmtId="49" fontId="18" fillId="6" borderId="10" xfId="0" applyNumberFormat="1" applyFont="1" applyFill="1" applyBorder="1" applyAlignment="1">
      <alignment horizontal="left" vertical="center" wrapText="1"/>
    </xf>
    <xf numFmtId="169" fontId="18" fillId="6" borderId="5" xfId="1" applyNumberFormat="1" applyFont="1" applyFill="1" applyBorder="1" applyAlignment="1">
      <alignment horizontal="center" vertical="center" wrapText="1"/>
    </xf>
    <xf numFmtId="0" fontId="18" fillId="4" borderId="8" xfId="5" applyFont="1" applyFill="1" applyBorder="1" applyAlignment="1">
      <alignment horizontal="left" vertical="center" wrapText="1"/>
    </xf>
    <xf numFmtId="0" fontId="18" fillId="4" borderId="9" xfId="5" applyFont="1" applyFill="1" applyBorder="1" applyAlignment="1">
      <alignment horizontal="left" vertical="center" wrapText="1"/>
    </xf>
    <xf numFmtId="0" fontId="18" fillId="4" borderId="10" xfId="5" applyFont="1" applyFill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169" fontId="5" fillId="0" borderId="13" xfId="1" applyNumberFormat="1" applyFont="1" applyBorder="1" applyAlignment="1">
      <alignment horizontal="center"/>
    </xf>
    <xf numFmtId="169" fontId="5" fillId="0" borderId="16" xfId="1" applyNumberFormat="1" applyFont="1" applyBorder="1" applyAlignment="1">
      <alignment horizontal="center"/>
    </xf>
    <xf numFmtId="49" fontId="18" fillId="5" borderId="8" xfId="0" applyNumberFormat="1" applyFont="1" applyFill="1" applyBorder="1" applyAlignment="1">
      <alignment horizontal="left" vertical="center" wrapText="1"/>
    </xf>
    <xf numFmtId="49" fontId="18" fillId="5" borderId="9" xfId="0" applyNumberFormat="1" applyFont="1" applyFill="1" applyBorder="1" applyAlignment="1">
      <alignment horizontal="left" vertical="center" wrapText="1"/>
    </xf>
    <xf numFmtId="49" fontId="18" fillId="5" borderId="10" xfId="0" applyNumberFormat="1" applyFont="1" applyFill="1" applyBorder="1" applyAlignment="1">
      <alignment horizontal="left" vertical="center" wrapText="1"/>
    </xf>
    <xf numFmtId="169" fontId="18" fillId="5" borderId="5" xfId="1" applyNumberFormat="1" applyFont="1" applyFill="1" applyBorder="1" applyAlignment="1">
      <alignment horizontal="center" vertical="center" wrapText="1"/>
    </xf>
    <xf numFmtId="49" fontId="18" fillId="3" borderId="8" xfId="0" applyNumberFormat="1" applyFont="1" applyFill="1" applyBorder="1" applyAlignment="1">
      <alignment horizontal="left" vertical="center" wrapText="1"/>
    </xf>
    <xf numFmtId="49" fontId="18" fillId="3" borderId="9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</cellXfs>
  <cellStyles count="10">
    <cellStyle name="Comma" xfId="1" builtinId="3"/>
    <cellStyle name="Milliers [0] 2 2" xfId="8" xr:uid="{00000000-0005-0000-0000-000001000000}"/>
    <cellStyle name="Milliers 2" xfId="2" xr:uid="{00000000-0005-0000-0000-000002000000}"/>
    <cellStyle name="Milliers 3 3" xfId="7" xr:uid="{00000000-0005-0000-0000-000003000000}"/>
    <cellStyle name="Normal" xfId="0" builtinId="0"/>
    <cellStyle name="Normal 10" xfId="5" xr:uid="{00000000-0005-0000-0000-000005000000}"/>
    <cellStyle name="Normal 2" xfId="4" xr:uid="{00000000-0005-0000-0000-000006000000}"/>
    <cellStyle name="Normal 2 2" xfId="6" xr:uid="{00000000-0005-0000-0000-000007000000}"/>
    <cellStyle name="Normal 3" xfId="3" xr:uid="{00000000-0005-0000-0000-000008000000}"/>
    <cellStyle name="Percent" xfId="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6"/>
  <sheetViews>
    <sheetView tabSelected="1" view="pageBreakPreview" zoomScaleNormal="100" zoomScaleSheetLayoutView="100" workbookViewId="0">
      <selection activeCell="E134" sqref="E134:F134"/>
    </sheetView>
  </sheetViews>
  <sheetFormatPr defaultColWidth="11.453125" defaultRowHeight="15.5" x14ac:dyDescent="0.35"/>
  <cols>
    <col min="1" max="1" width="9" style="2" customWidth="1"/>
    <col min="2" max="2" width="46.7265625" style="4" customWidth="1"/>
    <col min="3" max="3" width="7.26953125" style="2" bestFit="1" customWidth="1"/>
    <col min="4" max="4" width="7.26953125" style="2" customWidth="1"/>
    <col min="5" max="5" width="12.1796875" style="2" customWidth="1"/>
    <col min="6" max="6" width="18.1796875" style="2" customWidth="1"/>
    <col min="7" max="7" width="3.453125" style="1" customWidth="1"/>
    <col min="8" max="8" width="11.453125" style="1"/>
    <col min="9" max="9" width="15.81640625" style="1" bestFit="1" customWidth="1"/>
    <col min="10" max="16384" width="11.453125" style="1"/>
  </cols>
  <sheetData>
    <row r="1" spans="1:6" ht="16" thickBot="1" x14ac:dyDescent="0.4">
      <c r="A1" s="119"/>
      <c r="B1" s="119"/>
      <c r="C1" s="119"/>
      <c r="D1" s="119"/>
      <c r="E1" s="119"/>
      <c r="F1" s="119"/>
    </row>
    <row r="2" spans="1:6" ht="38.25" customHeight="1" thickBot="1" x14ac:dyDescent="0.4">
      <c r="A2" s="120" t="s">
        <v>0</v>
      </c>
      <c r="B2" s="121"/>
      <c r="C2" s="121"/>
      <c r="D2" s="121"/>
      <c r="E2" s="121"/>
      <c r="F2" s="122"/>
    </row>
    <row r="4" spans="1:6" s="3" customFormat="1" ht="18" x14ac:dyDescent="0.35">
      <c r="A4" s="29" t="s">
        <v>1</v>
      </c>
      <c r="B4" s="30" t="s">
        <v>2</v>
      </c>
      <c r="C4" s="29" t="s">
        <v>3</v>
      </c>
      <c r="D4" s="29" t="s">
        <v>4</v>
      </c>
      <c r="E4" s="29" t="s">
        <v>5</v>
      </c>
      <c r="F4" s="29" t="s">
        <v>6</v>
      </c>
    </row>
    <row r="5" spans="1:6" x14ac:dyDescent="0.35">
      <c r="A5" s="42">
        <v>1</v>
      </c>
      <c r="B5" s="47" t="s">
        <v>7</v>
      </c>
      <c r="C5" s="44"/>
      <c r="D5" s="44"/>
      <c r="E5" s="46"/>
      <c r="F5" s="42"/>
    </row>
    <row r="6" spans="1:6" ht="35.5" customHeight="1" x14ac:dyDescent="0.35">
      <c r="A6" s="42" t="s">
        <v>8</v>
      </c>
      <c r="B6" s="43" t="s">
        <v>9</v>
      </c>
      <c r="C6" s="44" t="s">
        <v>10</v>
      </c>
      <c r="D6" s="44">
        <f>+(6+8)*2*0.6</f>
        <v>16.8</v>
      </c>
      <c r="E6" s="44"/>
      <c r="F6" s="48">
        <f t="shared" ref="F6:F8" si="0">D6*E6</f>
        <v>0</v>
      </c>
    </row>
    <row r="7" spans="1:6" x14ac:dyDescent="0.35">
      <c r="A7" s="42" t="s">
        <v>11</v>
      </c>
      <c r="B7" s="43" t="s">
        <v>12</v>
      </c>
      <c r="C7" s="44"/>
      <c r="D7" s="44"/>
      <c r="E7" s="44"/>
      <c r="F7" s="48"/>
    </row>
    <row r="8" spans="1:6" x14ac:dyDescent="0.35">
      <c r="A8" s="42" t="s">
        <v>13</v>
      </c>
      <c r="B8" s="43" t="s">
        <v>14</v>
      </c>
      <c r="C8" s="44" t="s">
        <v>10</v>
      </c>
      <c r="D8" s="44">
        <v>5.54</v>
      </c>
      <c r="E8" s="44"/>
      <c r="F8" s="48">
        <f t="shared" si="0"/>
        <v>0</v>
      </c>
    </row>
    <row r="9" spans="1:6" x14ac:dyDescent="0.35">
      <c r="A9" s="42" t="s">
        <v>15</v>
      </c>
      <c r="B9" s="43" t="s">
        <v>16</v>
      </c>
      <c r="C9" s="44" t="s">
        <v>17</v>
      </c>
      <c r="D9" s="44">
        <v>40</v>
      </c>
      <c r="E9" s="44"/>
      <c r="F9" s="45">
        <f>D9*E9</f>
        <v>0</v>
      </c>
    </row>
    <row r="10" spans="1:6" x14ac:dyDescent="0.35">
      <c r="A10" s="42"/>
      <c r="B10" s="43"/>
      <c r="C10" s="48"/>
      <c r="D10" s="44"/>
      <c r="E10" s="45"/>
      <c r="F10" s="48"/>
    </row>
    <row r="11" spans="1:6" ht="17.5" x14ac:dyDescent="0.35">
      <c r="A11" s="31"/>
      <c r="B11" s="123" t="s">
        <v>18</v>
      </c>
      <c r="C11" s="123"/>
      <c r="D11" s="123"/>
      <c r="E11" s="123"/>
      <c r="F11" s="32">
        <f>SUM(F6:F9)</f>
        <v>0</v>
      </c>
    </row>
    <row r="12" spans="1:6" x14ac:dyDescent="0.35">
      <c r="A12" s="49"/>
      <c r="B12" s="50"/>
      <c r="C12" s="44"/>
      <c r="D12" s="44"/>
      <c r="E12" s="48"/>
      <c r="F12" s="48"/>
    </row>
    <row r="13" spans="1:6" x14ac:dyDescent="0.35">
      <c r="A13" s="42">
        <v>2</v>
      </c>
      <c r="B13" s="47" t="s">
        <v>19</v>
      </c>
      <c r="C13" s="44"/>
      <c r="D13" s="44"/>
      <c r="E13" s="45"/>
      <c r="F13" s="51"/>
    </row>
    <row r="14" spans="1:6" x14ac:dyDescent="0.35">
      <c r="A14" s="42"/>
      <c r="B14" s="47"/>
      <c r="C14" s="44"/>
      <c r="D14" s="44"/>
      <c r="E14" s="45"/>
      <c r="F14" s="51"/>
    </row>
    <row r="15" spans="1:6" x14ac:dyDescent="0.35">
      <c r="A15" s="42" t="s">
        <v>20</v>
      </c>
      <c r="B15" s="52" t="s">
        <v>21</v>
      </c>
      <c r="C15" s="44"/>
      <c r="D15" s="44"/>
      <c r="E15" s="45"/>
      <c r="F15" s="51"/>
    </row>
    <row r="16" spans="1:6" x14ac:dyDescent="0.35">
      <c r="A16" s="42" t="s">
        <v>22</v>
      </c>
      <c r="B16" s="43" t="s">
        <v>23</v>
      </c>
      <c r="C16" s="44" t="s">
        <v>10</v>
      </c>
      <c r="D16" s="44">
        <f>26*0.4*0.05+0.6*0.6*6*0.05</f>
        <v>0.628</v>
      </c>
      <c r="E16" s="45"/>
      <c r="F16" s="45">
        <f t="shared" ref="F16:F67" si="1">D16*E16</f>
        <v>0</v>
      </c>
    </row>
    <row r="17" spans="1:6" x14ac:dyDescent="0.35">
      <c r="A17" s="42"/>
      <c r="B17" s="43"/>
      <c r="C17" s="44"/>
      <c r="D17" s="44"/>
      <c r="E17" s="45"/>
      <c r="F17" s="45"/>
    </row>
    <row r="18" spans="1:6" x14ac:dyDescent="0.35">
      <c r="A18" s="42" t="s">
        <v>24</v>
      </c>
      <c r="B18" s="43" t="s">
        <v>25</v>
      </c>
      <c r="C18" s="44"/>
      <c r="D18" s="44"/>
      <c r="E18" s="45"/>
      <c r="F18" s="45"/>
    </row>
    <row r="19" spans="1:6" x14ac:dyDescent="0.35">
      <c r="A19" s="42" t="s">
        <v>26</v>
      </c>
      <c r="B19" s="43" t="s">
        <v>27</v>
      </c>
      <c r="C19" s="44" t="s">
        <v>10</v>
      </c>
      <c r="D19" s="44">
        <v>1.56</v>
      </c>
      <c r="E19" s="45"/>
      <c r="F19" s="45">
        <f t="shared" si="1"/>
        <v>0</v>
      </c>
    </row>
    <row r="20" spans="1:6" x14ac:dyDescent="0.35">
      <c r="A20" s="42" t="s">
        <v>28</v>
      </c>
      <c r="B20" s="43" t="s">
        <v>29</v>
      </c>
      <c r="C20" s="44" t="s">
        <v>17</v>
      </c>
      <c r="D20" s="44">
        <f>26*0.15</f>
        <v>3.9</v>
      </c>
      <c r="E20" s="45"/>
      <c r="F20" s="45">
        <f t="shared" si="1"/>
        <v>0</v>
      </c>
    </row>
    <row r="21" spans="1:6" x14ac:dyDescent="0.35">
      <c r="A21" s="42" t="s">
        <v>30</v>
      </c>
      <c r="B21" s="43" t="s">
        <v>31</v>
      </c>
      <c r="C21" s="44" t="s">
        <v>32</v>
      </c>
      <c r="D21" s="44">
        <f>D19*30</f>
        <v>46.800000000000004</v>
      </c>
      <c r="E21" s="45"/>
      <c r="F21" s="45">
        <f t="shared" si="1"/>
        <v>0</v>
      </c>
    </row>
    <row r="22" spans="1:6" x14ac:dyDescent="0.35">
      <c r="A22" s="42"/>
      <c r="B22" s="43"/>
      <c r="C22" s="44"/>
      <c r="D22" s="44"/>
      <c r="E22" s="45"/>
      <c r="F22" s="45"/>
    </row>
    <row r="23" spans="1:6" x14ac:dyDescent="0.35">
      <c r="A23" s="42" t="s">
        <v>33</v>
      </c>
      <c r="B23" s="52" t="s">
        <v>34</v>
      </c>
      <c r="C23" s="44"/>
      <c r="D23" s="44"/>
      <c r="E23" s="45"/>
      <c r="F23" s="45"/>
    </row>
    <row r="24" spans="1:6" x14ac:dyDescent="0.35">
      <c r="A24" s="42" t="s">
        <v>35</v>
      </c>
      <c r="B24" s="43" t="s">
        <v>36</v>
      </c>
      <c r="C24" s="44"/>
      <c r="D24" s="44"/>
      <c r="E24" s="45"/>
      <c r="F24" s="45"/>
    </row>
    <row r="25" spans="1:6" x14ac:dyDescent="0.35">
      <c r="A25" s="42" t="s">
        <v>37</v>
      </c>
      <c r="B25" s="43" t="s">
        <v>38</v>
      </c>
      <c r="C25" s="44" t="s">
        <v>39</v>
      </c>
      <c r="D25" s="44">
        <f>26*0.6</f>
        <v>15.6</v>
      </c>
      <c r="E25" s="45"/>
      <c r="F25" s="45">
        <f t="shared" si="1"/>
        <v>0</v>
      </c>
    </row>
    <row r="26" spans="1:6" ht="29.5" customHeight="1" x14ac:dyDescent="0.35">
      <c r="A26" s="42" t="s">
        <v>40</v>
      </c>
      <c r="B26" s="52" t="s">
        <v>41</v>
      </c>
      <c r="C26" s="44"/>
      <c r="D26" s="44"/>
      <c r="E26" s="45"/>
      <c r="F26" s="45"/>
    </row>
    <row r="27" spans="1:6" x14ac:dyDescent="0.35">
      <c r="A27" s="42" t="s">
        <v>42</v>
      </c>
      <c r="B27" s="43" t="s">
        <v>27</v>
      </c>
      <c r="C27" s="44" t="s">
        <v>10</v>
      </c>
      <c r="D27" s="44">
        <f>0.15*0.15*0.6*10</f>
        <v>0.13500000000000001</v>
      </c>
      <c r="E27" s="45"/>
      <c r="F27" s="45">
        <f t="shared" si="1"/>
        <v>0</v>
      </c>
    </row>
    <row r="28" spans="1:6" x14ac:dyDescent="0.35">
      <c r="A28" s="42" t="s">
        <v>43</v>
      </c>
      <c r="B28" s="43" t="s">
        <v>29</v>
      </c>
      <c r="C28" s="44" t="s">
        <v>17</v>
      </c>
      <c r="D28" s="44">
        <f>0.15*4*0.6*10</f>
        <v>3.5999999999999996</v>
      </c>
      <c r="E28" s="45"/>
      <c r="F28" s="45">
        <f t="shared" si="1"/>
        <v>0</v>
      </c>
    </row>
    <row r="29" spans="1:6" x14ac:dyDescent="0.35">
      <c r="A29" s="42" t="s">
        <v>44</v>
      </c>
      <c r="B29" s="43" t="s">
        <v>31</v>
      </c>
      <c r="C29" s="44" t="s">
        <v>32</v>
      </c>
      <c r="D29" s="44">
        <f>D27*50</f>
        <v>6.75</v>
      </c>
      <c r="E29" s="45"/>
      <c r="F29" s="45">
        <f t="shared" si="1"/>
        <v>0</v>
      </c>
    </row>
    <row r="30" spans="1:6" x14ac:dyDescent="0.35">
      <c r="A30" s="42"/>
      <c r="B30" s="43"/>
      <c r="C30" s="44"/>
      <c r="D30" s="44"/>
      <c r="E30" s="45"/>
      <c r="F30" s="45"/>
    </row>
    <row r="31" spans="1:6" x14ac:dyDescent="0.35">
      <c r="A31" s="42" t="s">
        <v>45</v>
      </c>
      <c r="B31" s="52" t="s">
        <v>46</v>
      </c>
      <c r="C31" s="44"/>
      <c r="D31" s="44"/>
      <c r="E31" s="45"/>
      <c r="F31" s="45"/>
    </row>
    <row r="32" spans="1:6" x14ac:dyDescent="0.35">
      <c r="A32" s="42" t="s">
        <v>47</v>
      </c>
      <c r="B32" s="43" t="s">
        <v>27</v>
      </c>
      <c r="C32" s="44" t="s">
        <v>10</v>
      </c>
      <c r="D32" s="42">
        <f>26*0.15*0.2</f>
        <v>0.78</v>
      </c>
      <c r="E32" s="45"/>
      <c r="F32" s="45">
        <f t="shared" ref="F32:F34" si="2">D32*E32</f>
        <v>0</v>
      </c>
    </row>
    <row r="33" spans="1:6" x14ac:dyDescent="0.35">
      <c r="A33" s="42" t="s">
        <v>48</v>
      </c>
      <c r="B33" s="43" t="s">
        <v>29</v>
      </c>
      <c r="C33" s="44" t="s">
        <v>17</v>
      </c>
      <c r="D33" s="42">
        <f>26*0.2*2</f>
        <v>10.4</v>
      </c>
      <c r="E33" s="45"/>
      <c r="F33" s="45">
        <f t="shared" si="2"/>
        <v>0</v>
      </c>
    </row>
    <row r="34" spans="1:6" x14ac:dyDescent="0.35">
      <c r="A34" s="42" t="s">
        <v>49</v>
      </c>
      <c r="B34" s="43" t="s">
        <v>31</v>
      </c>
      <c r="C34" s="44" t="s">
        <v>32</v>
      </c>
      <c r="D34" s="44">
        <f>D32*40</f>
        <v>31.200000000000003</v>
      </c>
      <c r="E34" s="45"/>
      <c r="F34" s="45">
        <f t="shared" si="2"/>
        <v>0</v>
      </c>
    </row>
    <row r="35" spans="1:6" x14ac:dyDescent="0.35">
      <c r="A35" s="42"/>
      <c r="B35" s="43"/>
      <c r="C35" s="44"/>
      <c r="D35" s="44"/>
      <c r="E35" s="45"/>
      <c r="F35" s="45"/>
    </row>
    <row r="36" spans="1:6" x14ac:dyDescent="0.35">
      <c r="A36" s="42" t="s">
        <v>50</v>
      </c>
      <c r="B36" s="52" t="s">
        <v>51</v>
      </c>
      <c r="C36" s="44"/>
      <c r="D36" s="44"/>
      <c r="E36" s="45"/>
      <c r="F36" s="45"/>
    </row>
    <row r="37" spans="1:6" ht="32.5" customHeight="1" x14ac:dyDescent="0.35">
      <c r="A37" s="42" t="s">
        <v>52</v>
      </c>
      <c r="B37" s="52" t="s">
        <v>53</v>
      </c>
      <c r="C37" s="44"/>
      <c r="D37" s="44"/>
      <c r="E37" s="45"/>
      <c r="F37" s="45"/>
    </row>
    <row r="38" spans="1:6" x14ac:dyDescent="0.35">
      <c r="A38" s="42" t="s">
        <v>54</v>
      </c>
      <c r="B38" s="43" t="s">
        <v>55</v>
      </c>
      <c r="C38" s="44" t="s">
        <v>17</v>
      </c>
      <c r="D38" s="44">
        <v>40</v>
      </c>
      <c r="E38" s="45"/>
      <c r="F38" s="45">
        <f t="shared" si="1"/>
        <v>0</v>
      </c>
    </row>
    <row r="39" spans="1:6" x14ac:dyDescent="0.35">
      <c r="A39" s="42" t="s">
        <v>56</v>
      </c>
      <c r="B39" s="43" t="s">
        <v>27</v>
      </c>
      <c r="C39" s="44" t="s">
        <v>10</v>
      </c>
      <c r="D39" s="44">
        <f>+D38*0.08</f>
        <v>3.2</v>
      </c>
      <c r="E39" s="48"/>
      <c r="F39" s="48">
        <f t="shared" si="1"/>
        <v>0</v>
      </c>
    </row>
    <row r="40" spans="1:6" x14ac:dyDescent="0.35">
      <c r="A40" s="42" t="s">
        <v>57</v>
      </c>
      <c r="B40" s="43" t="s">
        <v>31</v>
      </c>
      <c r="C40" s="44" t="s">
        <v>32</v>
      </c>
      <c r="D40" s="44">
        <f>D39*20</f>
        <v>64</v>
      </c>
      <c r="E40" s="45"/>
      <c r="F40" s="45">
        <f>D40*E40</f>
        <v>0</v>
      </c>
    </row>
    <row r="41" spans="1:6" x14ac:dyDescent="0.35">
      <c r="A41" s="42"/>
      <c r="B41" s="43"/>
      <c r="C41" s="44"/>
      <c r="D41" s="44"/>
      <c r="E41" s="45"/>
      <c r="F41" s="45"/>
    </row>
    <row r="42" spans="1:6" x14ac:dyDescent="0.35">
      <c r="A42" s="42" t="s">
        <v>58</v>
      </c>
      <c r="B42" s="52" t="s">
        <v>59</v>
      </c>
      <c r="C42" s="44"/>
      <c r="D42" s="44"/>
      <c r="E42" s="45"/>
      <c r="F42" s="45"/>
    </row>
    <row r="43" spans="1:6" x14ac:dyDescent="0.35">
      <c r="A43" s="42" t="s">
        <v>60</v>
      </c>
      <c r="B43" s="52" t="s">
        <v>61</v>
      </c>
      <c r="C43" s="44"/>
      <c r="D43" s="44"/>
      <c r="E43" s="45"/>
      <c r="F43" s="45"/>
    </row>
    <row r="44" spans="1:6" x14ac:dyDescent="0.35">
      <c r="A44" s="42" t="s">
        <v>62</v>
      </c>
      <c r="B44" s="43" t="s">
        <v>27</v>
      </c>
      <c r="C44" s="44" t="s">
        <v>10</v>
      </c>
      <c r="D44" s="44">
        <f>0.15*0.15*0.6*2+0.15*0.15*3.8*8</f>
        <v>0.71099999999999997</v>
      </c>
      <c r="E44" s="45"/>
      <c r="F44" s="45">
        <f t="shared" si="1"/>
        <v>0</v>
      </c>
    </row>
    <row r="45" spans="1:6" x14ac:dyDescent="0.35">
      <c r="A45" s="42" t="s">
        <v>63</v>
      </c>
      <c r="B45" s="43" t="s">
        <v>29</v>
      </c>
      <c r="C45" s="44" t="s">
        <v>17</v>
      </c>
      <c r="D45" s="44">
        <f>0.15*4*2*0.6+0.15*4*8*3.8</f>
        <v>18.959999999999997</v>
      </c>
      <c r="E45" s="45"/>
      <c r="F45" s="45">
        <f t="shared" si="1"/>
        <v>0</v>
      </c>
    </row>
    <row r="46" spans="1:6" x14ac:dyDescent="0.35">
      <c r="A46" s="42" t="s">
        <v>64</v>
      </c>
      <c r="B46" s="43" t="s">
        <v>31</v>
      </c>
      <c r="C46" s="44" t="s">
        <v>32</v>
      </c>
      <c r="D46" s="44">
        <f>D44*50</f>
        <v>35.549999999999997</v>
      </c>
      <c r="E46" s="45"/>
      <c r="F46" s="45">
        <f t="shared" si="1"/>
        <v>0</v>
      </c>
    </row>
    <row r="47" spans="1:6" x14ac:dyDescent="0.35">
      <c r="A47" s="42" t="s">
        <v>65</v>
      </c>
      <c r="B47" s="52" t="s">
        <v>66</v>
      </c>
      <c r="C47" s="44"/>
      <c r="D47" s="44"/>
      <c r="E47" s="45"/>
      <c r="F47" s="45"/>
    </row>
    <row r="48" spans="1:6" x14ac:dyDescent="0.35">
      <c r="A48" s="42" t="s">
        <v>67</v>
      </c>
      <c r="B48" s="43" t="s">
        <v>27</v>
      </c>
      <c r="C48" s="44" t="s">
        <v>10</v>
      </c>
      <c r="D48" s="42">
        <f>26*0.15*0.3</f>
        <v>1.17</v>
      </c>
      <c r="E48" s="45"/>
      <c r="F48" s="45">
        <f t="shared" si="1"/>
        <v>0</v>
      </c>
    </row>
    <row r="49" spans="1:6" x14ac:dyDescent="0.35">
      <c r="A49" s="42" t="s">
        <v>68</v>
      </c>
      <c r="B49" s="43" t="s">
        <v>29</v>
      </c>
      <c r="C49" s="44" t="s">
        <v>17</v>
      </c>
      <c r="D49" s="42">
        <f>26*0.3*2</f>
        <v>15.6</v>
      </c>
      <c r="E49" s="45"/>
      <c r="F49" s="45">
        <f t="shared" si="1"/>
        <v>0</v>
      </c>
    </row>
    <row r="50" spans="1:6" x14ac:dyDescent="0.35">
      <c r="A50" s="42" t="s">
        <v>69</v>
      </c>
      <c r="B50" s="43" t="s">
        <v>31</v>
      </c>
      <c r="C50" s="44" t="s">
        <v>32</v>
      </c>
      <c r="D50" s="44">
        <f>D48*40</f>
        <v>46.8</v>
      </c>
      <c r="E50" s="45"/>
      <c r="F50" s="45">
        <f t="shared" si="1"/>
        <v>0</v>
      </c>
    </row>
    <row r="51" spans="1:6" x14ac:dyDescent="0.35">
      <c r="A51" s="42"/>
      <c r="B51" s="43"/>
      <c r="C51" s="44"/>
      <c r="D51" s="42"/>
      <c r="E51" s="45"/>
      <c r="F51" s="45"/>
    </row>
    <row r="52" spans="1:6" x14ac:dyDescent="0.35">
      <c r="A52" s="42" t="s">
        <v>70</v>
      </c>
      <c r="B52" s="52" t="s">
        <v>71</v>
      </c>
      <c r="C52" s="44"/>
      <c r="D52" s="44"/>
      <c r="E52" s="45"/>
      <c r="F52" s="45"/>
    </row>
    <row r="53" spans="1:6" x14ac:dyDescent="0.35">
      <c r="A53" s="42" t="s">
        <v>72</v>
      </c>
      <c r="B53" s="52" t="s">
        <v>73</v>
      </c>
      <c r="C53" s="44"/>
      <c r="D53" s="44"/>
      <c r="E53" s="45"/>
      <c r="F53" s="45"/>
    </row>
    <row r="54" spans="1:6" x14ac:dyDescent="0.35">
      <c r="A54" s="42" t="s">
        <v>74</v>
      </c>
      <c r="B54" s="43" t="s">
        <v>75</v>
      </c>
      <c r="C54" s="44" t="s">
        <v>17</v>
      </c>
      <c r="D54" s="44">
        <v>52</v>
      </c>
      <c r="E54" s="45"/>
      <c r="F54" s="45">
        <f t="shared" si="1"/>
        <v>0</v>
      </c>
    </row>
    <row r="55" spans="1:6" x14ac:dyDescent="0.35">
      <c r="A55" s="42" t="s">
        <v>76</v>
      </c>
      <c r="B55" s="52" t="s">
        <v>77</v>
      </c>
      <c r="C55" s="44"/>
      <c r="D55" s="44"/>
      <c r="E55" s="45"/>
      <c r="F55" s="45"/>
    </row>
    <row r="56" spans="1:6" x14ac:dyDescent="0.35">
      <c r="A56" s="42" t="s">
        <v>78</v>
      </c>
      <c r="B56" s="43" t="s">
        <v>79</v>
      </c>
      <c r="C56" s="44" t="s">
        <v>80</v>
      </c>
      <c r="D56" s="44">
        <v>18</v>
      </c>
      <c r="E56" s="45"/>
      <c r="F56" s="45">
        <f t="shared" ref="F56" si="3">D56*E56</f>
        <v>0</v>
      </c>
    </row>
    <row r="57" spans="1:6" x14ac:dyDescent="0.35">
      <c r="A57" s="42"/>
      <c r="B57" s="43"/>
      <c r="C57" s="44"/>
      <c r="D57" s="44"/>
      <c r="E57" s="45"/>
      <c r="F57" s="45"/>
    </row>
    <row r="58" spans="1:6" x14ac:dyDescent="0.35">
      <c r="A58" s="42" t="s">
        <v>81</v>
      </c>
      <c r="B58" s="52" t="s">
        <v>82</v>
      </c>
      <c r="C58" s="44"/>
      <c r="D58" s="44"/>
      <c r="E58" s="45"/>
      <c r="F58" s="45"/>
    </row>
    <row r="59" spans="1:6" x14ac:dyDescent="0.35">
      <c r="A59" s="42" t="s">
        <v>83</v>
      </c>
      <c r="B59" s="43" t="s">
        <v>84</v>
      </c>
      <c r="C59" s="44" t="s">
        <v>85</v>
      </c>
      <c r="D59" s="42">
        <v>1</v>
      </c>
      <c r="E59" s="45"/>
      <c r="F59" s="45">
        <f>D59*E59</f>
        <v>0</v>
      </c>
    </row>
    <row r="60" spans="1:6" x14ac:dyDescent="0.35">
      <c r="A60" s="42"/>
      <c r="B60" s="43"/>
      <c r="C60" s="44"/>
      <c r="D60" s="42"/>
      <c r="E60" s="45"/>
      <c r="F60" s="45"/>
    </row>
    <row r="61" spans="1:6" x14ac:dyDescent="0.35">
      <c r="A61" s="42" t="s">
        <v>86</v>
      </c>
      <c r="B61" s="52" t="s">
        <v>87</v>
      </c>
      <c r="C61" s="44"/>
      <c r="D61" s="44"/>
      <c r="E61" s="45"/>
      <c r="F61" s="45"/>
    </row>
    <row r="62" spans="1:6" x14ac:dyDescent="0.35">
      <c r="A62" s="42" t="s">
        <v>88</v>
      </c>
      <c r="B62" s="43" t="s">
        <v>89</v>
      </c>
      <c r="C62" s="44" t="s">
        <v>80</v>
      </c>
      <c r="D62" s="42">
        <v>5</v>
      </c>
      <c r="E62" s="45"/>
      <c r="F62" s="45">
        <f t="shared" ref="F62:F63" si="4">D62*E62</f>
        <v>0</v>
      </c>
    </row>
    <row r="63" spans="1:6" x14ac:dyDescent="0.35">
      <c r="A63" s="42" t="s">
        <v>90</v>
      </c>
      <c r="B63" s="43" t="s">
        <v>91</v>
      </c>
      <c r="C63" s="44" t="s">
        <v>80</v>
      </c>
      <c r="D63" s="42">
        <v>5</v>
      </c>
      <c r="E63" s="45"/>
      <c r="F63" s="45">
        <f t="shared" si="4"/>
        <v>0</v>
      </c>
    </row>
    <row r="64" spans="1:6" x14ac:dyDescent="0.35">
      <c r="A64" s="42"/>
      <c r="B64" s="43"/>
      <c r="C64" s="44"/>
      <c r="D64" s="44"/>
      <c r="E64" s="45"/>
      <c r="F64" s="45"/>
    </row>
    <row r="65" spans="1:6" x14ac:dyDescent="0.35">
      <c r="A65" s="42" t="s">
        <v>92</v>
      </c>
      <c r="B65" s="52" t="s">
        <v>93</v>
      </c>
      <c r="C65" s="44"/>
      <c r="D65" s="44"/>
      <c r="E65" s="45"/>
      <c r="F65" s="45"/>
    </row>
    <row r="66" spans="1:6" x14ac:dyDescent="0.35">
      <c r="A66" s="42" t="s">
        <v>94</v>
      </c>
      <c r="B66" s="43" t="s">
        <v>95</v>
      </c>
      <c r="C66" s="44" t="s">
        <v>17</v>
      </c>
      <c r="D66" s="44">
        <v>64</v>
      </c>
      <c r="E66" s="45"/>
      <c r="F66" s="45">
        <f t="shared" ref="F66" si="5">D66*E66</f>
        <v>0</v>
      </c>
    </row>
    <row r="67" spans="1:6" x14ac:dyDescent="0.35">
      <c r="A67" s="42" t="s">
        <v>94</v>
      </c>
      <c r="B67" s="43" t="s">
        <v>96</v>
      </c>
      <c r="C67" s="44" t="s">
        <v>17</v>
      </c>
      <c r="D67" s="44">
        <v>64</v>
      </c>
      <c r="E67" s="45"/>
      <c r="F67" s="45">
        <f t="shared" si="1"/>
        <v>0</v>
      </c>
    </row>
    <row r="68" spans="1:6" x14ac:dyDescent="0.35">
      <c r="A68" s="124" t="s">
        <v>97</v>
      </c>
      <c r="B68" s="124"/>
      <c r="C68" s="33"/>
      <c r="D68" s="34"/>
      <c r="E68" s="35">
        <v>0</v>
      </c>
      <c r="F68" s="11">
        <f>SUM(F16:F67)</f>
        <v>0</v>
      </c>
    </row>
    <row r="69" spans="1:6" x14ac:dyDescent="0.35">
      <c r="A69" s="14"/>
      <c r="B69" s="14"/>
      <c r="C69" s="9"/>
      <c r="D69" s="10"/>
      <c r="E69" s="7"/>
      <c r="F69" s="12"/>
    </row>
    <row r="70" spans="1:6" x14ac:dyDescent="0.35">
      <c r="A70" s="58" t="s">
        <v>98</v>
      </c>
      <c r="B70" s="58" t="s">
        <v>99</v>
      </c>
      <c r="C70" s="59"/>
      <c r="D70" s="60"/>
      <c r="E70" s="61"/>
      <c r="F70" s="62"/>
    </row>
    <row r="71" spans="1:6" x14ac:dyDescent="0.35">
      <c r="A71" s="63" t="s">
        <v>100</v>
      </c>
      <c r="B71" s="63" t="s">
        <v>101</v>
      </c>
      <c r="C71" s="64"/>
      <c r="D71" s="20"/>
      <c r="E71" s="21"/>
      <c r="F71" s="65"/>
    </row>
    <row r="72" spans="1:6" x14ac:dyDescent="0.35">
      <c r="A72" s="63" t="s">
        <v>102</v>
      </c>
      <c r="B72" s="63" t="s">
        <v>103</v>
      </c>
      <c r="C72" s="64"/>
      <c r="D72" s="20"/>
      <c r="E72" s="21"/>
      <c r="F72" s="65"/>
    </row>
    <row r="73" spans="1:6" ht="32.5" customHeight="1" x14ac:dyDescent="0.35">
      <c r="A73" s="8" t="s">
        <v>104</v>
      </c>
      <c r="B73" s="13" t="s">
        <v>105</v>
      </c>
      <c r="C73" s="6" t="s">
        <v>80</v>
      </c>
      <c r="D73" s="17">
        <v>25</v>
      </c>
      <c r="E73" s="18"/>
      <c r="F73" s="19">
        <f t="shared" ref="F73:F75" si="6">ROUND(D73*E73,0)</f>
        <v>0</v>
      </c>
    </row>
    <row r="74" spans="1:6" x14ac:dyDescent="0.35">
      <c r="A74" s="8" t="s">
        <v>106</v>
      </c>
      <c r="B74" s="8" t="s">
        <v>107</v>
      </c>
      <c r="C74" s="6" t="s">
        <v>80</v>
      </c>
      <c r="D74" s="23">
        <v>15</v>
      </c>
      <c r="E74" s="18"/>
      <c r="F74" s="18">
        <f t="shared" si="6"/>
        <v>0</v>
      </c>
    </row>
    <row r="75" spans="1:6" x14ac:dyDescent="0.35">
      <c r="A75" s="8" t="s">
        <v>108</v>
      </c>
      <c r="B75" s="8" t="s">
        <v>109</v>
      </c>
      <c r="C75" s="6" t="s">
        <v>80</v>
      </c>
      <c r="D75" s="23">
        <v>15</v>
      </c>
      <c r="E75" s="18"/>
      <c r="F75" s="18">
        <f t="shared" si="6"/>
        <v>0</v>
      </c>
    </row>
    <row r="76" spans="1:6" x14ac:dyDescent="0.35">
      <c r="A76" s="8" t="s">
        <v>110</v>
      </c>
      <c r="B76" s="5" t="s">
        <v>111</v>
      </c>
      <c r="C76" s="6"/>
      <c r="D76" s="22"/>
      <c r="E76" s="18"/>
      <c r="F76" s="18"/>
    </row>
    <row r="77" spans="1:6" x14ac:dyDescent="0.35">
      <c r="A77" s="8" t="s">
        <v>112</v>
      </c>
      <c r="B77" s="13" t="s">
        <v>113</v>
      </c>
      <c r="C77" s="6" t="s">
        <v>85</v>
      </c>
      <c r="D77" s="22">
        <v>1</v>
      </c>
      <c r="E77" s="18"/>
      <c r="F77" s="18">
        <f>+D77*E77</f>
        <v>0</v>
      </c>
    </row>
    <row r="78" spans="1:6" x14ac:dyDescent="0.35">
      <c r="A78" s="8" t="s">
        <v>114</v>
      </c>
      <c r="B78" s="5" t="s">
        <v>115</v>
      </c>
      <c r="C78" s="6"/>
      <c r="D78" s="17"/>
      <c r="E78" s="18"/>
      <c r="F78" s="19"/>
    </row>
    <row r="79" spans="1:6" customFormat="1" ht="14.5" x14ac:dyDescent="0.35">
      <c r="A79" s="8" t="s">
        <v>116</v>
      </c>
      <c r="B79" s="8" t="s">
        <v>117</v>
      </c>
      <c r="C79" s="6" t="s">
        <v>118</v>
      </c>
      <c r="D79" s="22">
        <v>1</v>
      </c>
      <c r="E79" s="18"/>
      <c r="F79" s="18">
        <f>+D79*E79</f>
        <v>0</v>
      </c>
    </row>
    <row r="80" spans="1:6" x14ac:dyDescent="0.35">
      <c r="A80" s="8" t="s">
        <v>119</v>
      </c>
      <c r="B80" s="8" t="s">
        <v>120</v>
      </c>
      <c r="C80" s="6" t="s">
        <v>118</v>
      </c>
      <c r="D80" s="22">
        <v>2</v>
      </c>
      <c r="E80" s="18"/>
      <c r="F80" s="18">
        <f>+D80*E80</f>
        <v>0</v>
      </c>
    </row>
    <row r="81" spans="1:6" ht="27.65" customHeight="1" x14ac:dyDescent="0.35">
      <c r="A81" s="66" t="s">
        <v>121</v>
      </c>
      <c r="B81" s="67" t="s">
        <v>122</v>
      </c>
      <c r="C81" s="64" t="s">
        <v>123</v>
      </c>
      <c r="D81" s="68">
        <v>1</v>
      </c>
      <c r="E81" s="21"/>
      <c r="F81" s="65">
        <f>+D81*E81</f>
        <v>0</v>
      </c>
    </row>
    <row r="82" spans="1:6" ht="25.15" customHeight="1" x14ac:dyDescent="0.35">
      <c r="A82" s="63" t="s">
        <v>124</v>
      </c>
      <c r="B82" s="72" t="s">
        <v>125</v>
      </c>
      <c r="C82" s="69"/>
      <c r="D82" s="20"/>
      <c r="E82" s="21"/>
      <c r="F82" s="65"/>
    </row>
    <row r="83" spans="1:6" x14ac:dyDescent="0.35">
      <c r="A83" s="63" t="s">
        <v>126</v>
      </c>
      <c r="B83" s="63" t="s">
        <v>127</v>
      </c>
      <c r="C83" s="69"/>
      <c r="D83" s="20"/>
      <c r="E83" s="21"/>
      <c r="F83" s="65"/>
    </row>
    <row r="84" spans="1:6" x14ac:dyDescent="0.35">
      <c r="A84" s="88" t="s">
        <v>128</v>
      </c>
      <c r="B84" s="8" t="s">
        <v>129</v>
      </c>
      <c r="C84" s="89" t="s">
        <v>118</v>
      </c>
      <c r="D84" s="90">
        <v>4</v>
      </c>
      <c r="E84" s="18"/>
      <c r="F84" s="78">
        <f>+D84*E84</f>
        <v>0</v>
      </c>
    </row>
    <row r="85" spans="1:6" x14ac:dyDescent="0.35">
      <c r="A85" s="88" t="s">
        <v>130</v>
      </c>
      <c r="B85" s="8" t="s">
        <v>131</v>
      </c>
      <c r="C85" s="89" t="s">
        <v>118</v>
      </c>
      <c r="D85" s="90">
        <v>4</v>
      </c>
      <c r="E85" s="18"/>
      <c r="F85" s="78">
        <f>+D85*E85</f>
        <v>0</v>
      </c>
    </row>
    <row r="86" spans="1:6" x14ac:dyDescent="0.35">
      <c r="A86" s="63" t="s">
        <v>132</v>
      </c>
      <c r="B86" s="63" t="s">
        <v>133</v>
      </c>
      <c r="C86" s="64"/>
      <c r="D86" s="20"/>
      <c r="E86" s="21"/>
      <c r="F86" s="65"/>
    </row>
    <row r="87" spans="1:6" x14ac:dyDescent="0.35">
      <c r="A87" s="88" t="s">
        <v>134</v>
      </c>
      <c r="B87" s="88" t="s">
        <v>135</v>
      </c>
      <c r="C87" s="89" t="s">
        <v>118</v>
      </c>
      <c r="D87" s="90">
        <v>2</v>
      </c>
      <c r="E87" s="18"/>
      <c r="F87" s="78">
        <f>+D87*E87</f>
        <v>0</v>
      </c>
    </row>
    <row r="88" spans="1:6" x14ac:dyDescent="0.35">
      <c r="A88" s="63" t="s">
        <v>136</v>
      </c>
      <c r="B88" s="63" t="s">
        <v>137</v>
      </c>
      <c r="C88" s="64"/>
      <c r="D88" s="20"/>
      <c r="E88" s="21"/>
      <c r="F88" s="65"/>
    </row>
    <row r="89" spans="1:6" x14ac:dyDescent="0.35">
      <c r="A89" s="88" t="s">
        <v>138</v>
      </c>
      <c r="B89" s="88" t="s">
        <v>139</v>
      </c>
      <c r="C89" s="89" t="s">
        <v>118</v>
      </c>
      <c r="D89" s="90">
        <v>4</v>
      </c>
      <c r="E89" s="18"/>
      <c r="F89" s="78">
        <f>+D89*E89</f>
        <v>0</v>
      </c>
    </row>
    <row r="90" spans="1:6" x14ac:dyDescent="0.35">
      <c r="A90" s="66" t="s">
        <v>140</v>
      </c>
      <c r="B90" s="66" t="s">
        <v>141</v>
      </c>
      <c r="C90" s="64" t="s">
        <v>118</v>
      </c>
      <c r="D90" s="20">
        <v>2</v>
      </c>
      <c r="E90" s="21"/>
      <c r="F90" s="65">
        <f>+D90*E90</f>
        <v>0</v>
      </c>
    </row>
    <row r="91" spans="1:6" x14ac:dyDescent="0.35">
      <c r="A91" s="118" t="s">
        <v>142</v>
      </c>
      <c r="B91" s="118"/>
      <c r="C91" s="37"/>
      <c r="D91" s="36"/>
      <c r="E91" s="38"/>
      <c r="F91" s="39">
        <f>SUM(F73:F90)</f>
        <v>0</v>
      </c>
    </row>
    <row r="92" spans="1:6" x14ac:dyDescent="0.35">
      <c r="A92" s="53"/>
      <c r="B92" s="53"/>
      <c r="C92" s="54"/>
      <c r="D92" s="55"/>
      <c r="E92" s="56"/>
      <c r="F92" s="57"/>
    </row>
    <row r="93" spans="1:6" x14ac:dyDescent="0.35">
      <c r="A93" s="58" t="s">
        <v>143</v>
      </c>
      <c r="B93" s="70" t="s">
        <v>144</v>
      </c>
      <c r="C93" s="71"/>
      <c r="D93" s="60"/>
      <c r="E93" s="61"/>
      <c r="F93" s="62"/>
    </row>
    <row r="94" spans="1:6" ht="28" x14ac:dyDescent="0.35">
      <c r="A94" s="63" t="s">
        <v>145</v>
      </c>
      <c r="B94" s="72" t="s">
        <v>146</v>
      </c>
      <c r="C94" s="73"/>
      <c r="D94" s="20"/>
      <c r="E94" s="21"/>
      <c r="F94" s="65"/>
    </row>
    <row r="95" spans="1:6" ht="28" x14ac:dyDescent="0.35">
      <c r="A95" s="88" t="s">
        <v>147</v>
      </c>
      <c r="B95" s="115" t="s">
        <v>148</v>
      </c>
      <c r="C95" s="116" t="s">
        <v>149</v>
      </c>
      <c r="D95" s="90">
        <v>40</v>
      </c>
      <c r="E95" s="18"/>
      <c r="F95" s="78">
        <f>+D95*E95</f>
        <v>0</v>
      </c>
    </row>
    <row r="96" spans="1:6" x14ac:dyDescent="0.35">
      <c r="A96" s="118" t="s">
        <v>150</v>
      </c>
      <c r="B96" s="118"/>
      <c r="C96" s="37"/>
      <c r="D96" s="36"/>
      <c r="E96" s="38"/>
      <c r="F96" s="39">
        <f>SUM(F95)</f>
        <v>0</v>
      </c>
    </row>
    <row r="97" spans="1:6" x14ac:dyDescent="0.35">
      <c r="A97" s="53"/>
      <c r="B97" s="53"/>
      <c r="C97" s="54"/>
      <c r="D97" s="55"/>
      <c r="E97" s="56"/>
      <c r="F97" s="57"/>
    </row>
    <row r="98" spans="1:6" x14ac:dyDescent="0.35">
      <c r="A98" s="58" t="s">
        <v>151</v>
      </c>
      <c r="B98" s="70" t="s">
        <v>152</v>
      </c>
      <c r="C98" s="71"/>
      <c r="D98" s="60"/>
      <c r="E98" s="61"/>
      <c r="F98" s="62"/>
    </row>
    <row r="99" spans="1:6" x14ac:dyDescent="0.35">
      <c r="A99" s="63" t="s">
        <v>153</v>
      </c>
      <c r="B99" s="72" t="s">
        <v>154</v>
      </c>
      <c r="C99" s="73"/>
      <c r="D99" s="20"/>
      <c r="E99" s="21"/>
      <c r="F99" s="65"/>
    </row>
    <row r="100" spans="1:6" x14ac:dyDescent="0.35">
      <c r="A100" s="63" t="s">
        <v>155</v>
      </c>
      <c r="B100" s="72" t="s">
        <v>156</v>
      </c>
      <c r="C100" s="73"/>
      <c r="D100" s="20"/>
      <c r="E100" s="21"/>
      <c r="F100" s="65"/>
    </row>
    <row r="101" spans="1:6" x14ac:dyDescent="0.35">
      <c r="A101" s="66" t="s">
        <v>157</v>
      </c>
      <c r="B101" s="67" t="s">
        <v>158</v>
      </c>
      <c r="C101" s="73" t="s">
        <v>17</v>
      </c>
      <c r="D101" s="74">
        <v>128</v>
      </c>
      <c r="E101" s="21"/>
      <c r="F101" s="65">
        <f>+D101*E101</f>
        <v>0</v>
      </c>
    </row>
    <row r="102" spans="1:6" x14ac:dyDescent="0.35">
      <c r="A102" s="75" t="s">
        <v>159</v>
      </c>
      <c r="B102" s="76" t="s">
        <v>160</v>
      </c>
      <c r="C102" s="73"/>
      <c r="D102" s="77"/>
      <c r="E102" s="77"/>
      <c r="F102" s="78"/>
    </row>
    <row r="103" spans="1:6" x14ac:dyDescent="0.35">
      <c r="A103" s="66" t="s">
        <v>161</v>
      </c>
      <c r="B103" s="67" t="s">
        <v>162</v>
      </c>
      <c r="C103" s="73" t="s">
        <v>149</v>
      </c>
      <c r="D103" s="74">
        <v>128</v>
      </c>
      <c r="E103" s="21"/>
      <c r="F103" s="65">
        <f>+D103*E103</f>
        <v>0</v>
      </c>
    </row>
    <row r="104" spans="1:6" x14ac:dyDescent="0.35">
      <c r="A104" s="63" t="s">
        <v>163</v>
      </c>
      <c r="B104" s="72" t="s">
        <v>164</v>
      </c>
      <c r="C104" s="73"/>
      <c r="D104" s="79"/>
      <c r="E104" s="80"/>
      <c r="F104" s="65"/>
    </row>
    <row r="105" spans="1:6" x14ac:dyDescent="0.35">
      <c r="A105" s="66" t="s">
        <v>165</v>
      </c>
      <c r="B105" s="67" t="s">
        <v>166</v>
      </c>
      <c r="C105" s="73" t="s">
        <v>149</v>
      </c>
      <c r="D105" s="20">
        <f>D95</f>
        <v>40</v>
      </c>
      <c r="E105" s="21"/>
      <c r="F105" s="65">
        <f>+D105*E105</f>
        <v>0</v>
      </c>
    </row>
    <row r="106" spans="1:6" x14ac:dyDescent="0.35">
      <c r="A106" s="118" t="s">
        <v>167</v>
      </c>
      <c r="B106" s="118"/>
      <c r="C106" s="37"/>
      <c r="D106" s="36"/>
      <c r="E106" s="38"/>
      <c r="F106" s="39">
        <f>SUM(F101:F105)</f>
        <v>0</v>
      </c>
    </row>
    <row r="107" spans="1:6" x14ac:dyDescent="0.35">
      <c r="A107" s="91"/>
      <c r="B107" s="91"/>
      <c r="C107" s="91"/>
      <c r="D107" s="60"/>
      <c r="E107" s="92"/>
      <c r="F107" s="93"/>
    </row>
    <row r="108" spans="1:6" x14ac:dyDescent="0.35">
      <c r="A108" s="94" t="s">
        <v>168</v>
      </c>
      <c r="B108" s="95" t="s">
        <v>169</v>
      </c>
      <c r="C108" s="96"/>
      <c r="D108" s="97"/>
      <c r="E108" s="98"/>
      <c r="F108" s="99"/>
    </row>
    <row r="109" spans="1:6" ht="40.15" customHeight="1" x14ac:dyDescent="0.35">
      <c r="A109" s="100" t="s">
        <v>170</v>
      </c>
      <c r="B109" s="101" t="s">
        <v>171</v>
      </c>
      <c r="C109" s="102"/>
      <c r="D109" s="103"/>
      <c r="E109" s="104"/>
      <c r="F109" s="105"/>
    </row>
    <row r="110" spans="1:6" x14ac:dyDescent="0.35">
      <c r="A110" s="100" t="s">
        <v>172</v>
      </c>
      <c r="B110" s="101" t="s">
        <v>173</v>
      </c>
      <c r="C110" s="102"/>
      <c r="D110" s="103"/>
      <c r="E110" s="104"/>
      <c r="F110" s="105"/>
    </row>
    <row r="111" spans="1:6" x14ac:dyDescent="0.35">
      <c r="A111" s="106" t="s">
        <v>174</v>
      </c>
      <c r="B111" s="107" t="s">
        <v>175</v>
      </c>
      <c r="C111" s="102" t="s">
        <v>149</v>
      </c>
      <c r="D111" s="103">
        <v>48</v>
      </c>
      <c r="E111" s="104"/>
      <c r="F111" s="105">
        <f>+D111*E111</f>
        <v>0</v>
      </c>
    </row>
    <row r="112" spans="1:6" ht="16" thickBot="1" x14ac:dyDescent="0.4">
      <c r="A112" s="106" t="s">
        <v>176</v>
      </c>
      <c r="B112" s="108" t="s">
        <v>177</v>
      </c>
      <c r="C112" s="109" t="s">
        <v>80</v>
      </c>
      <c r="D112" s="103">
        <v>26</v>
      </c>
      <c r="E112" s="104"/>
      <c r="F112" s="105">
        <f>+D112*E112</f>
        <v>0</v>
      </c>
    </row>
    <row r="113" spans="1:6" ht="16" thickBot="1" x14ac:dyDescent="0.4">
      <c r="A113" s="125" t="s">
        <v>178</v>
      </c>
      <c r="B113" s="126"/>
      <c r="C113" s="110"/>
      <c r="D113" s="111"/>
      <c r="E113" s="112"/>
      <c r="F113" s="113">
        <f>SUM(F111:F112)</f>
        <v>0</v>
      </c>
    </row>
    <row r="114" spans="1:6" x14ac:dyDescent="0.35">
      <c r="A114" s="53"/>
      <c r="B114" s="53"/>
      <c r="C114" s="54"/>
      <c r="D114" s="55"/>
      <c r="E114" s="56"/>
      <c r="F114" s="57"/>
    </row>
    <row r="115" spans="1:6" x14ac:dyDescent="0.35">
      <c r="A115" s="58" t="s">
        <v>179</v>
      </c>
      <c r="B115" s="70" t="s">
        <v>180</v>
      </c>
      <c r="C115" s="71"/>
      <c r="D115" s="60"/>
      <c r="E115" s="61"/>
      <c r="F115" s="62"/>
    </row>
    <row r="116" spans="1:6" x14ac:dyDescent="0.35">
      <c r="A116" s="63" t="s">
        <v>181</v>
      </c>
      <c r="B116" s="72" t="s">
        <v>182</v>
      </c>
      <c r="C116" s="73"/>
      <c r="D116" s="20"/>
      <c r="E116" s="21"/>
      <c r="F116" s="65"/>
    </row>
    <row r="117" spans="1:6" x14ac:dyDescent="0.35">
      <c r="A117" s="88" t="s">
        <v>183</v>
      </c>
      <c r="B117" s="88" t="s">
        <v>184</v>
      </c>
      <c r="C117" s="89" t="s">
        <v>185</v>
      </c>
      <c r="D117" s="90">
        <v>0.8</v>
      </c>
      <c r="E117" s="18"/>
      <c r="F117" s="78">
        <f>+D117*E117</f>
        <v>0</v>
      </c>
    </row>
    <row r="118" spans="1:6" x14ac:dyDescent="0.35">
      <c r="A118" s="63" t="s">
        <v>186</v>
      </c>
      <c r="B118" s="72" t="s">
        <v>187</v>
      </c>
      <c r="C118" s="73"/>
      <c r="D118" s="20"/>
      <c r="E118" s="21"/>
      <c r="F118" s="65"/>
    </row>
    <row r="119" spans="1:6" x14ac:dyDescent="0.35">
      <c r="A119" s="66" t="s">
        <v>188</v>
      </c>
      <c r="B119" s="66" t="s">
        <v>189</v>
      </c>
      <c r="C119" s="64" t="s">
        <v>80</v>
      </c>
      <c r="D119" s="20">
        <v>26</v>
      </c>
      <c r="E119" s="21"/>
      <c r="F119" s="65">
        <f>+D119*E119</f>
        <v>0</v>
      </c>
    </row>
    <row r="120" spans="1:6" x14ac:dyDescent="0.35">
      <c r="A120" s="118" t="s">
        <v>190</v>
      </c>
      <c r="B120" s="118"/>
      <c r="C120" s="37"/>
      <c r="D120" s="36"/>
      <c r="E120" s="38"/>
      <c r="F120" s="39">
        <f>SUM(F117:F119)</f>
        <v>0</v>
      </c>
    </row>
    <row r="121" spans="1:6" x14ac:dyDescent="0.35">
      <c r="A121" s="53"/>
      <c r="B121" s="53"/>
      <c r="C121" s="54"/>
      <c r="D121" s="55"/>
      <c r="E121" s="56"/>
      <c r="F121" s="57"/>
    </row>
    <row r="122" spans="1:6" x14ac:dyDescent="0.35">
      <c r="A122" s="58" t="s">
        <v>191</v>
      </c>
      <c r="B122" s="70" t="s">
        <v>192</v>
      </c>
      <c r="C122" s="71"/>
      <c r="D122" s="81"/>
      <c r="E122" s="81"/>
      <c r="F122" s="82"/>
    </row>
    <row r="123" spans="1:6" x14ac:dyDescent="0.35">
      <c r="A123" s="63" t="s">
        <v>193</v>
      </c>
      <c r="B123" s="72" t="s">
        <v>194</v>
      </c>
      <c r="C123" s="73"/>
      <c r="D123" s="77"/>
      <c r="E123" s="77"/>
      <c r="F123" s="83"/>
    </row>
    <row r="124" spans="1:6" ht="28" x14ac:dyDescent="0.35">
      <c r="A124" s="66" t="s">
        <v>195</v>
      </c>
      <c r="B124" s="67" t="s">
        <v>196</v>
      </c>
      <c r="C124" s="73" t="s">
        <v>149</v>
      </c>
      <c r="D124" s="84">
        <v>65</v>
      </c>
      <c r="E124" s="114"/>
      <c r="F124" s="83">
        <f>+D124*E124</f>
        <v>0</v>
      </c>
    </row>
    <row r="125" spans="1:6" x14ac:dyDescent="0.35">
      <c r="A125" s="66" t="s">
        <v>197</v>
      </c>
      <c r="B125" s="24" t="s">
        <v>198</v>
      </c>
      <c r="C125" s="25" t="s">
        <v>80</v>
      </c>
      <c r="D125" s="26">
        <v>9</v>
      </c>
      <c r="E125" s="27"/>
      <c r="F125" s="83">
        <f>ROUND(D125*E125,0)</f>
        <v>0</v>
      </c>
    </row>
    <row r="126" spans="1:6" x14ac:dyDescent="0.35">
      <c r="A126" s="118" t="s">
        <v>199</v>
      </c>
      <c r="B126" s="118"/>
      <c r="C126" s="37"/>
      <c r="D126" s="40"/>
      <c r="E126" s="40"/>
      <c r="F126" s="41">
        <f>SUM(F124:F125)</f>
        <v>0</v>
      </c>
    </row>
    <row r="131" spans="1:9" x14ac:dyDescent="0.35">
      <c r="A131" s="117"/>
      <c r="B131" s="127" t="s">
        <v>200</v>
      </c>
      <c r="C131" s="127"/>
      <c r="D131" s="127"/>
      <c r="E131" s="128">
        <f>F11</f>
        <v>0</v>
      </c>
      <c r="F131" s="128"/>
    </row>
    <row r="132" spans="1:9" x14ac:dyDescent="0.35">
      <c r="A132" s="15"/>
      <c r="B132" s="129" t="s">
        <v>201</v>
      </c>
      <c r="C132" s="130"/>
      <c r="D132" s="131"/>
      <c r="E132" s="132">
        <f>F68</f>
        <v>0</v>
      </c>
      <c r="F132" s="133"/>
    </row>
    <row r="133" spans="1:9" x14ac:dyDescent="0.35">
      <c r="A133" s="15"/>
      <c r="B133" s="129" t="str">
        <f>B70</f>
        <v>LOT 3. ELECTRICITE</v>
      </c>
      <c r="C133" s="130"/>
      <c r="D133" s="131"/>
      <c r="E133" s="132">
        <f>F91</f>
        <v>0</v>
      </c>
      <c r="F133" s="133"/>
      <c r="I133" s="28"/>
    </row>
    <row r="134" spans="1:9" x14ac:dyDescent="0.35">
      <c r="A134" s="15"/>
      <c r="B134" s="129" t="str">
        <f>B93</f>
        <v>LOT 4. FAUX PLAFOND</v>
      </c>
      <c r="C134" s="130"/>
      <c r="D134" s="131"/>
      <c r="E134" s="132">
        <f>F96</f>
        <v>0</v>
      </c>
      <c r="F134" s="133"/>
    </row>
    <row r="135" spans="1:9" x14ac:dyDescent="0.35">
      <c r="A135" s="15"/>
      <c r="B135" s="129" t="str">
        <f>B98</f>
        <v>LOT 5. PEINTURE</v>
      </c>
      <c r="C135" s="130"/>
      <c r="D135" s="131"/>
      <c r="E135" s="132">
        <f>F106</f>
        <v>0</v>
      </c>
      <c r="F135" s="133"/>
    </row>
    <row r="136" spans="1:9" x14ac:dyDescent="0.35">
      <c r="A136" s="15"/>
      <c r="B136" s="138" t="s">
        <v>202</v>
      </c>
      <c r="C136" s="139"/>
      <c r="D136" s="140"/>
      <c r="E136" s="132">
        <f>F113</f>
        <v>0</v>
      </c>
      <c r="F136" s="133"/>
    </row>
    <row r="137" spans="1:9" x14ac:dyDescent="0.35">
      <c r="A137" s="15"/>
      <c r="B137" s="129" t="str">
        <f>B115</f>
        <v>LOT 7 CHARPENTE - BOIS</v>
      </c>
      <c r="C137" s="130"/>
      <c r="D137" s="131"/>
      <c r="E137" s="132">
        <f>F120</f>
        <v>0</v>
      </c>
      <c r="F137" s="133"/>
    </row>
    <row r="138" spans="1:9" x14ac:dyDescent="0.35">
      <c r="A138" s="16"/>
      <c r="B138" s="141" t="str">
        <f>B122</f>
        <v>LOT 8 COUVERTURE</v>
      </c>
      <c r="C138" s="142"/>
      <c r="D138" s="143"/>
      <c r="E138" s="144">
        <f>F126</f>
        <v>0</v>
      </c>
      <c r="F138" s="145"/>
    </row>
    <row r="139" spans="1:9" ht="15.75" customHeight="1" x14ac:dyDescent="0.35">
      <c r="A139" s="146" t="s">
        <v>203</v>
      </c>
      <c r="B139" s="147"/>
      <c r="C139" s="147"/>
      <c r="D139" s="148"/>
      <c r="E139" s="149">
        <f>SUM(E131:F138)</f>
        <v>0</v>
      </c>
      <c r="F139" s="149"/>
    </row>
    <row r="140" spans="1:9" ht="15.75" customHeight="1" x14ac:dyDescent="0.35">
      <c r="A140" s="150" t="s">
        <v>204</v>
      </c>
      <c r="B140" s="151"/>
      <c r="C140" s="151"/>
      <c r="D140" s="152"/>
      <c r="E140" s="86">
        <v>0</v>
      </c>
      <c r="F140" s="85">
        <f>E139*E140</f>
        <v>0</v>
      </c>
    </row>
    <row r="141" spans="1:9" ht="15.75" customHeight="1" x14ac:dyDescent="0.35">
      <c r="A141" s="134" t="s">
        <v>205</v>
      </c>
      <c r="B141" s="135"/>
      <c r="C141" s="135"/>
      <c r="D141" s="136"/>
      <c r="E141" s="137">
        <f>F140+E139</f>
        <v>0</v>
      </c>
      <c r="F141" s="137"/>
    </row>
    <row r="142" spans="1:9" x14ac:dyDescent="0.35">
      <c r="I142" s="28"/>
    </row>
    <row r="144" spans="1:9" x14ac:dyDescent="0.35">
      <c r="I144"/>
    </row>
    <row r="146" spans="6:6" x14ac:dyDescent="0.35">
      <c r="F146" s="87"/>
    </row>
  </sheetData>
  <protectedRanges>
    <protectedRange sqref="D76:D77" name="Plage1_1_1_1"/>
    <protectedRange sqref="D80" name="Plage1_1_1_2"/>
    <protectedRange sqref="D79" name="Plage1_1_1"/>
  </protectedRanges>
  <mergeCells count="31">
    <mergeCell ref="B134:D134"/>
    <mergeCell ref="E134:F134"/>
    <mergeCell ref="A141:D141"/>
    <mergeCell ref="E141:F141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A139:D139"/>
    <mergeCell ref="E139:F139"/>
    <mergeCell ref="A140:D140"/>
    <mergeCell ref="B131:D131"/>
    <mergeCell ref="E131:F131"/>
    <mergeCell ref="B132:D132"/>
    <mergeCell ref="E132:F132"/>
    <mergeCell ref="B133:D133"/>
    <mergeCell ref="E133:F133"/>
    <mergeCell ref="A126:B126"/>
    <mergeCell ref="A1:F1"/>
    <mergeCell ref="A2:F2"/>
    <mergeCell ref="B11:E11"/>
    <mergeCell ref="A68:B68"/>
    <mergeCell ref="A91:B91"/>
    <mergeCell ref="A96:B96"/>
    <mergeCell ref="A106:B106"/>
    <mergeCell ref="A113:B113"/>
    <mergeCell ref="A120:B120"/>
  </mergeCells>
  <pageMargins left="0.42" right="0.3" top="0.52" bottom="0.39" header="0.3" footer="0.3"/>
  <pageSetup paperSize="9" scale="95" orientation="portrait" r:id="rId1"/>
  <rowBreaks count="1" manualBreakCount="1">
    <brk id="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D841E0DDB3338944BF530B6E51A34171" ma:contentTypeVersion="41" ma:contentTypeDescription="" ma:contentTypeScope="" ma:versionID="c8fbfbbe0de91b6b374f62c8ee9999a1">
  <xsd:schema xmlns:xsd="http://www.w3.org/2001/XMLSchema" xmlns:xs="http://www.w3.org/2001/XMLSchema" xmlns:p="http://schemas.microsoft.com/office/2006/metadata/properties" xmlns:ns2="ca283e0b-db31-4043-a2ef-b80661bf084a" xmlns:ns3="http://schemas.microsoft.com/sharepoint.v3" xmlns:ns4="ca899392-751b-4162-8a2b-c4294cf5599a" targetNamespace="http://schemas.microsoft.com/office/2006/metadata/properties" ma:root="true" ma:fieldsID="2048b3b49a9e1c127e4cd1ef62451e43" ns2:_="" ns3:_="" ns4:_="">
    <xsd:import namespace="ca283e0b-db31-4043-a2ef-b80661bf084a"/>
    <xsd:import namespace="http://schemas.microsoft.com/sharepoint.v3"/>
    <xsd:import namespace="ca899392-751b-4162-8a2b-c4294cf5599a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TaxKeywordTaxHTFiel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7642021c-c553-4942-a98d-56759ffc5d73}" ma:internalName="TaxCatchAllLabel" ma:readOnly="true" ma:showField="CatchAllDataLabel" ma:web="ca899392-751b-4162-8a2b-c4294cf55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7642021c-c553-4942-a98d-56759ffc5d73}" ma:internalName="TaxCatchAll" ma:showField="CatchAllData" ma:web="ca899392-751b-4162-8a2b-c4294cf55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9392-751b-4162-8a2b-c4294cf5599a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0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3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Status xmlns="ca283e0b-db31-4043-a2ef-b80661bf084a">­</ContentStatus>
    <ContentLanguage xmlns="ca283e0b-db31-4043-a2ef-b80661bf084a">French</ContentLanguage>
    <h6a71f3e574e4344bc34f3fc9dd20054 xmlns="ca283e0b-db31-4043-a2ef-b80661bf084a">
      <Terms xmlns="http://schemas.microsoft.com/office/infopath/2007/PartnerControls"/>
    </h6a71f3e574e4344bc34f3fc9dd20054>
    <j169e817e0ee4eb8974e6fc4a2762909 xmlns="ca283e0b-db31-4043-a2ef-b80661bf084a">
      <Terms xmlns="http://schemas.microsoft.com/office/infopath/2007/PartnerControls"/>
    </j169e817e0ee4eb8974e6fc4a2762909>
    <mda26ace941f4791a7314a339fee829c xmlns="ca283e0b-db31-4043-a2ef-b80661bf084a">
      <Terms xmlns="http://schemas.microsoft.com/office/infopath/2007/PartnerControls"/>
    </mda26ace941f4791a7314a339fee829c>
    <TaxKeywordTaxHTField xmlns="ca899392-751b-4162-8a2b-c4294cf5599a">
      <Terms xmlns="http://schemas.microsoft.com/office/infopath/2007/PartnerControls"/>
    </TaxKeywordTaxHTField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Cote D'Ivoire-2250</TermName>
          <TermId xmlns="http://schemas.microsoft.com/office/infopath/2007/PartnerControls">76ad704d-6972-4c8a-96ef-433dbae90ccd</TermId>
        </TermInfo>
      </Terms>
    </ga975397408f43e4b84ec8e5a598e523>
    <TaxCatchAll xmlns="ca283e0b-db31-4043-a2ef-b80661bf084a">
      <Value>5</Value>
    </TaxCatchAll>
    <j048a4f9aaad4a8990a1d5e5f53cb451 xmlns="ca283e0b-db31-4043-a2ef-b80661bf084a">
      <Terms xmlns="http://schemas.microsoft.com/office/infopath/2007/PartnerControls"/>
    </j048a4f9aaad4a8990a1d5e5f53cb451>
    <_dlc_DocId xmlns="ca899392-751b-4162-8a2b-c4294cf5599a">CCIV-532149441-17525</_dlc_DocId>
    <_dlc_DocIdUrl xmlns="ca899392-751b-4162-8a2b-c4294cf5599a">
      <Url>https://unicef.sharepoint.com/sites/CIV/_layouts/15/DocIdRedir.aspx?ID=CCIV-532149441-17525</Url>
      <Description>CCIV-532149441-17525</Description>
    </_dlc_DocIdUrl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SenderEmail xmlns="ca283e0b-db31-4043-a2ef-b80661bf084a" xsi:nil="true"/>
    <CategoryDescription xmlns="http://schemas.microsoft.com/sharepoint.v3" xsi:nil="true"/>
    <RecipientsEmail xmlns="ca283e0b-db31-4043-a2ef-b80661bf084a" xsi:nil="true"/>
    <WrittenBy xmlns="ca283e0b-db31-4043-a2ef-b80661bf084a">
      <UserInfo>
        <DisplayName/>
        <AccountId xsi:nil="true"/>
        <AccountType/>
      </UserInfo>
    </WrittenBy>
  </documentManagement>
</p:properties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11394A95-9B4E-4B48-A6CC-60C515E59299}"/>
</file>

<file path=customXml/itemProps2.xml><?xml version="1.0" encoding="utf-8"?>
<ds:datastoreItem xmlns:ds="http://schemas.openxmlformats.org/officeDocument/2006/customXml" ds:itemID="{52764E21-A8D8-4DDC-8962-EB08750D3C5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641E917-4FFA-4A6B-AE2A-95E279CDC82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B402CF6-67CD-4EF9-843B-63C5722B6233}">
  <ds:schemaRefs>
    <ds:schemaRef ds:uri="http://schemas.microsoft.com/office/2006/metadata/properties"/>
    <ds:schemaRef ds:uri="http://schemas.microsoft.com/office/infopath/2007/PartnerControls"/>
    <ds:schemaRef ds:uri="064aeada-8da7-44e7-bb75-e6940dba0647"/>
    <ds:schemaRef ds:uri="ca283e0b-db31-4043-a2ef-b80661bf084a"/>
    <ds:schemaRef ds:uri="http://schemas.microsoft.com/sharepoint/v4"/>
    <ds:schemaRef ds:uri="1af951a0-ea8c-42bc-a031-f98961b170c7"/>
  </ds:schemaRefs>
</ds:datastoreItem>
</file>

<file path=customXml/itemProps5.xml><?xml version="1.0" encoding="utf-8"?>
<ds:datastoreItem xmlns:ds="http://schemas.openxmlformats.org/officeDocument/2006/customXml" ds:itemID="{4B7967F9-AB3C-42E0-A48B-43D21B25F880}"/>
</file>

<file path=customXml/itemProps6.xml><?xml version="1.0" encoding="utf-8"?>
<ds:datastoreItem xmlns:ds="http://schemas.openxmlformats.org/officeDocument/2006/customXml" ds:itemID="{53177544-805D-4F9B-B139-E3E358950EAE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DQE 98 ABRIS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POSTE</dc:creator>
  <cp:keywords/>
  <dc:description/>
  <cp:lastModifiedBy>Alou Pascaline Assiata Adoni</cp:lastModifiedBy>
  <cp:revision/>
  <dcterms:created xsi:type="dcterms:W3CDTF">2016-05-06T15:36:47Z</dcterms:created>
  <dcterms:modified xsi:type="dcterms:W3CDTF">2026-09-14T15:16:10Z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0x0101009BA85F8052A6DA4FA3E31FF9F74C697000D841E0DDB3338944BF530B6E51A34171</vt:lpwstr>
  </property>
  <property fmtid="{D5CDD505-2E9C-101B-9397-08002B2CF9AE}" pid="3" name="OfficeDivision">
    <vt:lpwstr>5;#Cote D'Ivoire-2250|76ad704d-6972-4c8a-96ef-433dbae90ccd</vt:lpwstr>
  </property>
  <property fmtid="{D5CDD505-2E9C-101B-9397-08002B2CF9AE}" pid="4" name="_dlc_DocIdItemGuid">
    <vt:lpwstr>53f369b6-9309-45cb-adcf-1bee952d62ac</vt:lpwstr>
  </property>
  <property fmtid="{D5CDD505-2E9C-101B-9397-08002B2CF9AE}" pid="5" name="SystemDTAC">
    <vt:lpwstr/>
  </property>
  <property fmtid="{D5CDD505-2E9C-101B-9397-08002B2CF9AE}" pid="6" name="TaxKeyword">
    <vt:lpwstr/>
  </property>
  <property fmtid="{D5CDD505-2E9C-101B-9397-08002B2CF9AE}" pid="7" name="Topic">
    <vt:lpwstr/>
  </property>
  <property fmtid="{D5CDD505-2E9C-101B-9397-08002B2CF9AE}" pid="8" name="MediaServiceImageTags">
    <vt:lpwstr/>
  </property>
  <property fmtid="{D5CDD505-2E9C-101B-9397-08002B2CF9AE}" pid="9" name="CriticalForLongTermRetention">
    <vt:lpwstr/>
  </property>
  <property fmtid="{D5CDD505-2E9C-101B-9397-08002B2CF9AE}" pid="10" name="DocumentType">
    <vt:lpwstr/>
  </property>
</Properties>
</file>