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cef-my.sharepoint.com/personal/jloria_unicef_org/Documents/Programme Supplies/Concursos institucionales/2026/Bebeteca/"/>
    </mc:Choice>
  </mc:AlternateContent>
  <xr:revisionPtr revIDLastSave="3" documentId="8_{A9C5DF8D-76F2-47E1-9BC1-4D1613958102}" xr6:coauthVersionLast="47" xr6:coauthVersionMax="47" xr10:uidLastSave="{4499C5D7-B200-4302-8817-DEAD868CEF30}"/>
  <bookViews>
    <workbookView xWindow="-28920" yWindow="525" windowWidth="29040" windowHeight="15720" activeTab="1" xr2:uid="{9AD6317D-F12D-47CA-8D4C-C67E17736E1F}"/>
  </bookViews>
  <sheets>
    <sheet name="Sección A Operaciones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" l="1"/>
  <c r="N40" i="2"/>
  <c r="N39" i="2"/>
  <c r="N38" i="2"/>
  <c r="N37" i="2"/>
  <c r="N36" i="2"/>
  <c r="N35" i="2"/>
  <c r="N32" i="2"/>
  <c r="N31" i="2"/>
  <c r="N30" i="2"/>
  <c r="N29" i="2"/>
  <c r="N24" i="2"/>
  <c r="N20" i="2"/>
  <c r="N17" i="2"/>
  <c r="N16" i="2"/>
  <c r="N15" i="2"/>
  <c r="N14" i="2"/>
  <c r="N13" i="2"/>
  <c r="H41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8" i="2"/>
  <c r="H17" i="2"/>
  <c r="H16" i="2"/>
  <c r="G16" i="2"/>
  <c r="G15" i="2"/>
  <c r="G14" i="2"/>
</calcChain>
</file>

<file path=xl/sharedStrings.xml><?xml version="1.0" encoding="utf-8"?>
<sst xmlns="http://schemas.openxmlformats.org/spreadsheetml/2006/main" count="224" uniqueCount="107">
  <si>
    <t>Se exige de los Oferentes que completen el presente formulario y lo presenten como parte de su Oferta. El Oferente deberá completar este formulario de conformidad con las instrucciones indicadas a continuación. No se permitirá alteración alguna del formato establecido, ni se aceptarán sustituciones. FAVOR COMPLETAR UNICAMENTE LOS ESPACIOS DE COLOR BLANCO.</t>
  </si>
  <si>
    <t xml:space="preserve">Nombre legal del Oferente: </t>
  </si>
  <si>
    <t>[Completar]</t>
  </si>
  <si>
    <t xml:space="preserve">Fecha: </t>
  </si>
  <si>
    <t xml:space="preserve">Número de cédula jurídica: </t>
  </si>
  <si>
    <t>Moneda:</t>
  </si>
  <si>
    <t>Colones Costarricenses</t>
  </si>
  <si>
    <t>Solicitado</t>
  </si>
  <si>
    <t>Código de producto</t>
  </si>
  <si>
    <t>Producto</t>
  </si>
  <si>
    <t>[Completar</t>
  </si>
  <si>
    <r>
      <t xml:space="preserve">Cumple con Especificaciones solicitadas 
Si/No 
</t>
    </r>
    <r>
      <rPr>
        <b/>
        <sz val="11"/>
        <color rgb="FFFF0000"/>
        <rFont val="Aptos Narrow"/>
        <family val="2"/>
        <scheme val="minor"/>
      </rPr>
      <t>(Deberá de ingresar información detallada sobre como cumple o supera la oferta en relación a lo solicitado, abordando todos los aspectos importantes con suficiente detalle)</t>
    </r>
  </si>
  <si>
    <t>Precio Unitario Final en colones costarricenses</t>
  </si>
  <si>
    <t xml:space="preserve">Formulario de Oferta Financiera - Articulos de Comunicación </t>
  </si>
  <si>
    <t>Tiempo de entrega en días naturales</t>
  </si>
  <si>
    <t>Precio total por la cantidad requerida</t>
  </si>
  <si>
    <t>S1 </t>
  </si>
  <si>
    <t>2 </t>
  </si>
  <si>
    <t>S3 </t>
  </si>
  <si>
    <t>S6 </t>
  </si>
  <si>
    <t>150 </t>
  </si>
  <si>
    <t>S7 </t>
  </si>
  <si>
    <t>S8 </t>
  </si>
  <si>
    <t>30 </t>
  </si>
  <si>
    <t>S9 </t>
  </si>
  <si>
    <t>S10 </t>
  </si>
  <si>
    <t>3 </t>
  </si>
  <si>
    <t>S11 </t>
  </si>
  <si>
    <t>4 </t>
  </si>
  <si>
    <t>S12 </t>
  </si>
  <si>
    <t>V1 </t>
  </si>
  <si>
    <t>80 </t>
  </si>
  <si>
    <t>V2 </t>
  </si>
  <si>
    <t>V10 </t>
  </si>
  <si>
    <t>50 </t>
  </si>
  <si>
    <t>V11 </t>
  </si>
  <si>
    <t>V12 </t>
  </si>
  <si>
    <t>1,000 </t>
  </si>
  <si>
    <t>M1 </t>
  </si>
  <si>
    <t>100 </t>
  </si>
  <si>
    <t>M2 </t>
  </si>
  <si>
    <t>M3 </t>
  </si>
  <si>
    <t>M4 </t>
  </si>
  <si>
    <t>N1 </t>
  </si>
  <si>
    <t>N2 </t>
  </si>
  <si>
    <t>N3 </t>
  </si>
  <si>
    <t>N4 </t>
  </si>
  <si>
    <t>N5 </t>
  </si>
  <si>
    <t>Cantidad</t>
  </si>
  <si>
    <t>Estructura expandible (araña) con tela impresa  </t>
  </si>
  <si>
    <t>S2 </t>
  </si>
  <si>
    <t>Impresión de tela para araña  </t>
  </si>
  <si>
    <t>S4 </t>
  </si>
  <si>
    <t>10 </t>
  </si>
  <si>
    <t>Banner tipo stand araña con tela impresa </t>
  </si>
  <si>
    <t>S5 </t>
  </si>
  <si>
    <t>Banderas UNICEF (Pluma) </t>
  </si>
  <si>
    <t>Etiquetas circulares con logo de UNICEF </t>
  </si>
  <si>
    <t>Etiquetas rectangulares con logo de UNICEF </t>
  </si>
  <si>
    <t>Etiquetas cuadradas con logo de ECHO </t>
  </si>
  <si>
    <t>Bandera UNICEF horizontal </t>
  </si>
  <si>
    <t>Banderas de escritorio  </t>
  </si>
  <si>
    <t>Imanes con logo de UNICEF para vehículos </t>
  </si>
  <si>
    <t>Señalización en foamboard para intervenciones de UNICEF </t>
  </si>
  <si>
    <t>Camiseta </t>
  </si>
  <si>
    <t>V3 </t>
  </si>
  <si>
    <t>V4 </t>
  </si>
  <si>
    <t>40 </t>
  </si>
  <si>
    <t>Chaleco multibolsillo </t>
  </si>
  <si>
    <t>V5 </t>
  </si>
  <si>
    <t>V6 </t>
  </si>
  <si>
    <t>Chaqueta </t>
  </si>
  <si>
    <t>V7 </t>
  </si>
  <si>
    <t>Camisa </t>
  </si>
  <si>
    <t>V8 </t>
  </si>
  <si>
    <t>V9 </t>
  </si>
  <si>
    <t>20 </t>
  </si>
  <si>
    <t>Sombrero </t>
  </si>
  <si>
    <t>Gorra </t>
  </si>
  <si>
    <t>Poncho para la lluvia  </t>
  </si>
  <si>
    <t>Pulsera de tela </t>
  </si>
  <si>
    <t>Libreta de pasta dura </t>
  </si>
  <si>
    <t>Bolígrafo </t>
  </si>
  <si>
    <t>Paraguas </t>
  </si>
  <si>
    <t>Bolsa mochila </t>
  </si>
  <si>
    <t>Bolsa </t>
  </si>
  <si>
    <t>Botella de agua </t>
  </si>
  <si>
    <t>Enamel pins  </t>
  </si>
  <si>
    <t xml:space="preserve">Conceptos Publicitarios </t>
  </si>
  <si>
    <t>5 semanas</t>
  </si>
  <si>
    <t>Eleykar</t>
  </si>
  <si>
    <t>20 dias</t>
  </si>
  <si>
    <t>30 dias</t>
  </si>
  <si>
    <t xml:space="preserve">Promobelco </t>
  </si>
  <si>
    <t xml:space="preserve">22 días </t>
  </si>
  <si>
    <t xml:space="preserve">16 días </t>
  </si>
  <si>
    <t xml:space="preserve">22  a 25 dás </t>
  </si>
  <si>
    <t xml:space="preserve">22 a 25 días </t>
  </si>
  <si>
    <t xml:space="preserve">23  a 25 dás </t>
  </si>
  <si>
    <t xml:space="preserve">25 días </t>
  </si>
  <si>
    <t xml:space="preserve">5 a 6 semanas </t>
  </si>
  <si>
    <t>SDG</t>
  </si>
  <si>
    <t>15 días hábiles</t>
  </si>
  <si>
    <t>Nombre de la empresa</t>
  </si>
  <si>
    <t>Cajas plásticas de 20 litros, con cierre de seguridad y agarradera, transparente.</t>
  </si>
  <si>
    <t>Carrito médico de acero inoxidable 304, Medidas: 46cm x 46cm, Altura: 86cm, Dos estantes con un cajón con asa, Ruedas de 3″ cubiertas-Dos con frenos, Barandas en tres lados en cada capa.</t>
  </si>
  <si>
    <t>Formulario de Oferta Financiera - Mobiliario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</si>
</sst>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ptos Narrow"/>
      <family val="2"/>
    </font>
    <font>
      <sz val="11"/>
      <color theme="1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4BD0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Protection="1">
      <protection locked="0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7" fillId="0" borderId="1" xfId="0" applyFont="1" applyBorder="1"/>
    <xf numFmtId="0" fontId="1" fillId="3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horizontal="center" vertical="center"/>
    </xf>
    <xf numFmtId="4" fontId="8" fillId="0" borderId="8" xfId="0" applyNumberFormat="1" applyFont="1" applyBorder="1"/>
    <xf numFmtId="4" fontId="9" fillId="0" borderId="8" xfId="0" applyNumberFormat="1" applyFont="1" applyBorder="1"/>
    <xf numFmtId="0" fontId="8" fillId="0" borderId="8" xfId="0" applyFont="1" applyBorder="1"/>
    <xf numFmtId="4" fontId="7" fillId="0" borderId="1" xfId="0" applyNumberFormat="1" applyFont="1" applyBorder="1" applyProtection="1">
      <protection locked="0"/>
    </xf>
    <xf numFmtId="4" fontId="7" fillId="0" borderId="1" xfId="0" applyNumberFormat="1" applyFont="1" applyBorder="1"/>
    <xf numFmtId="0" fontId="7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4" fontId="6" fillId="0" borderId="1" xfId="0" applyNumberFormat="1" applyFont="1" applyBorder="1" applyAlignment="1">
      <alignment vertical="center" wrapText="1"/>
    </xf>
    <xf numFmtId="4" fontId="6" fillId="6" borderId="1" xfId="0" applyNumberFormat="1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left" vertical="center" wrapText="1"/>
    </xf>
    <xf numFmtId="4" fontId="7" fillId="0" borderId="1" xfId="0" applyNumberFormat="1" applyFont="1" applyBorder="1" applyAlignment="1" applyProtection="1">
      <alignment wrapText="1"/>
      <protection locked="0"/>
    </xf>
    <xf numFmtId="4" fontId="8" fillId="12" borderId="8" xfId="0" applyNumberFormat="1" applyFont="1" applyFill="1" applyBorder="1"/>
    <xf numFmtId="4" fontId="7" fillId="12" borderId="1" xfId="0" applyNumberFormat="1" applyFont="1" applyFill="1" applyBorder="1" applyProtection="1">
      <protection locked="0"/>
    </xf>
    <xf numFmtId="4" fontId="7" fillId="12" borderId="1" xfId="0" applyNumberFormat="1" applyFont="1" applyFill="1" applyBorder="1"/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vertical="center" wrapText="1"/>
    </xf>
    <xf numFmtId="0" fontId="2" fillId="2" borderId="3" xfId="0" applyFont="1" applyFill="1" applyBorder="1"/>
    <xf numFmtId="0" fontId="2" fillId="2" borderId="0" xfId="0" applyFont="1" applyFill="1"/>
    <xf numFmtId="0" fontId="1" fillId="0" borderId="0" xfId="0" applyFont="1" applyAlignment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" fontId="7" fillId="11" borderId="9" xfId="0" applyNumberFormat="1" applyFont="1" applyFill="1" applyBorder="1" applyAlignment="1" applyProtection="1">
      <alignment horizontal="center"/>
      <protection locked="0"/>
    </xf>
    <xf numFmtId="4" fontId="7" fillId="11" borderId="10" xfId="0" applyNumberFormat="1" applyFont="1" applyFill="1" applyBorder="1" applyAlignment="1" applyProtection="1">
      <alignment horizontal="center"/>
      <protection locked="0"/>
    </xf>
    <xf numFmtId="4" fontId="7" fillId="11" borderId="11" xfId="0" applyNumberFormat="1" applyFont="1" applyFill="1" applyBorder="1" applyAlignment="1" applyProtection="1">
      <alignment horizontal="center"/>
      <protection locked="0"/>
    </xf>
    <xf numFmtId="4" fontId="7" fillId="11" borderId="6" xfId="0" applyNumberFormat="1" applyFont="1" applyFill="1" applyBorder="1" applyAlignment="1" applyProtection="1">
      <alignment horizontal="center"/>
      <protection locked="0"/>
    </xf>
    <xf numFmtId="4" fontId="7" fillId="11" borderId="7" xfId="0" applyNumberFormat="1" applyFont="1" applyFill="1" applyBorder="1" applyAlignment="1" applyProtection="1">
      <alignment horizontal="center"/>
      <protection locked="0"/>
    </xf>
    <xf numFmtId="4" fontId="7" fillId="11" borderId="17" xfId="0" applyNumberFormat="1" applyFont="1" applyFill="1" applyBorder="1" applyAlignment="1" applyProtection="1">
      <alignment horizontal="center"/>
      <protection locked="0"/>
    </xf>
    <xf numFmtId="4" fontId="7" fillId="11" borderId="4" xfId="0" applyNumberFormat="1" applyFont="1" applyFill="1" applyBorder="1" applyAlignment="1" applyProtection="1">
      <alignment horizontal="center"/>
      <protection locked="0"/>
    </xf>
    <xf numFmtId="4" fontId="7" fillId="11" borderId="5" xfId="0" applyNumberFormat="1" applyFont="1" applyFill="1" applyBorder="1" applyAlignment="1" applyProtection="1">
      <alignment horizontal="center"/>
      <protection locked="0"/>
    </xf>
    <xf numFmtId="4" fontId="7" fillId="11" borderId="16" xfId="0" applyNumberFormat="1" applyFont="1" applyFill="1" applyBorder="1" applyAlignment="1" applyProtection="1">
      <alignment horizontal="center"/>
      <protection locked="0"/>
    </xf>
    <xf numFmtId="0" fontId="7" fillId="11" borderId="6" xfId="0" applyFont="1" applyFill="1" applyBorder="1" applyAlignment="1">
      <alignment horizontal="center"/>
    </xf>
    <xf numFmtId="0" fontId="7" fillId="11" borderId="7" xfId="0" applyFont="1" applyFill="1" applyBorder="1" applyAlignment="1">
      <alignment horizontal="center"/>
    </xf>
    <xf numFmtId="0" fontId="7" fillId="11" borderId="17" xfId="0" applyFont="1" applyFill="1" applyBorder="1" applyAlignment="1">
      <alignment horizontal="center"/>
    </xf>
    <xf numFmtId="4" fontId="7" fillId="11" borderId="3" xfId="0" applyNumberFormat="1" applyFont="1" applyFill="1" applyBorder="1" applyAlignment="1" applyProtection="1">
      <alignment horizontal="center"/>
      <protection locked="0"/>
    </xf>
    <xf numFmtId="4" fontId="7" fillId="11" borderId="0" xfId="0" applyNumberFormat="1" applyFont="1" applyFill="1" applyAlignment="1" applyProtection="1">
      <alignment horizontal="center"/>
      <protection locked="0"/>
    </xf>
    <xf numFmtId="4" fontId="7" fillId="11" borderId="12" xfId="0" applyNumberFormat="1" applyFont="1" applyFill="1" applyBorder="1" applyAlignment="1" applyProtection="1">
      <alignment horizontal="center"/>
      <protection locked="0"/>
    </xf>
    <xf numFmtId="4" fontId="7" fillId="11" borderId="13" xfId="0" applyNumberFormat="1" applyFont="1" applyFill="1" applyBorder="1" applyAlignment="1" applyProtection="1">
      <alignment horizontal="center"/>
      <protection locked="0"/>
    </xf>
    <xf numFmtId="4" fontId="7" fillId="11" borderId="14" xfId="0" applyNumberFormat="1" applyFont="1" applyFill="1" applyBorder="1" applyAlignment="1" applyProtection="1">
      <alignment horizontal="center"/>
      <protection locked="0"/>
    </xf>
    <xf numFmtId="4" fontId="7" fillId="11" borderId="15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C94E8-4415-47A4-AD56-19E7BCA0686D}">
  <dimension ref="A1:O41"/>
  <sheetViews>
    <sheetView topLeftCell="A3" zoomScale="85" zoomScaleNormal="85" workbookViewId="0">
      <selection activeCell="A3" sqref="A1:XFD1048576"/>
    </sheetView>
  </sheetViews>
  <sheetFormatPr defaultColWidth="20.81640625" defaultRowHeight="14.5" x14ac:dyDescent="0.35"/>
  <cols>
    <col min="1" max="1" width="13" customWidth="1"/>
    <col min="2" max="2" width="8.54296875" bestFit="1" customWidth="1"/>
    <col min="3" max="3" width="29.90625" style="4" bestFit="1" customWidth="1"/>
    <col min="4" max="4" width="24.08984375" customWidth="1"/>
    <col min="5" max="5" width="19.81640625" hidden="1" customWidth="1"/>
    <col min="6" max="6" width="22.90625" hidden="1" customWidth="1"/>
    <col min="8" max="9" width="0" hidden="1" customWidth="1"/>
    <col min="11" max="12" width="0" hidden="1" customWidth="1"/>
    <col min="14" max="15" width="0" hidden="1" customWidth="1"/>
  </cols>
  <sheetData>
    <row r="1" spans="1:15" ht="28.5" x14ac:dyDescent="0.65">
      <c r="A1" s="42" t="s">
        <v>13</v>
      </c>
      <c r="B1" s="43"/>
      <c r="C1" s="43"/>
      <c r="D1" s="43"/>
      <c r="E1" s="43"/>
      <c r="F1" s="43"/>
      <c r="G1" s="43"/>
      <c r="H1" s="43"/>
      <c r="I1" s="43"/>
    </row>
    <row r="2" spans="1:15" ht="45" customHeight="1" x14ac:dyDescent="0.35">
      <c r="A2" s="44" t="s">
        <v>0</v>
      </c>
      <c r="B2" s="45"/>
      <c r="C2" s="45"/>
      <c r="D2" s="45"/>
      <c r="E2" s="45"/>
      <c r="F2" s="45"/>
      <c r="G2" s="45"/>
      <c r="H2" s="45"/>
      <c r="I2" s="45"/>
    </row>
    <row r="3" spans="1:15" s="2" customFormat="1" ht="30.65" customHeight="1" x14ac:dyDescent="0.35">
      <c r="A3" s="1" t="s">
        <v>1</v>
      </c>
      <c r="B3" s="1"/>
      <c r="C3" s="46" t="s">
        <v>2</v>
      </c>
      <c r="D3" s="46"/>
      <c r="E3" s="1" t="s">
        <v>3</v>
      </c>
      <c r="F3" s="64" t="s">
        <v>2</v>
      </c>
      <c r="G3" s="65"/>
      <c r="H3" s="65"/>
      <c r="I3" s="65"/>
    </row>
    <row r="4" spans="1:15" ht="29.15" customHeight="1" x14ac:dyDescent="0.35">
      <c r="A4" s="1" t="s">
        <v>4</v>
      </c>
      <c r="B4" s="1"/>
      <c r="C4" s="46" t="s">
        <v>10</v>
      </c>
      <c r="D4" s="46"/>
      <c r="E4" s="3" t="s">
        <v>5</v>
      </c>
      <c r="F4" s="66" t="s">
        <v>6</v>
      </c>
      <c r="G4" s="67"/>
      <c r="H4" s="67"/>
      <c r="I4" s="67"/>
    </row>
    <row r="5" spans="1:15" ht="26.15" customHeight="1" x14ac:dyDescent="0.55000000000000004">
      <c r="A5" s="61"/>
      <c r="B5" s="62"/>
      <c r="C5" s="62"/>
      <c r="D5" s="62"/>
      <c r="E5" s="62"/>
      <c r="F5" s="62"/>
      <c r="G5" s="62"/>
      <c r="H5" s="62"/>
      <c r="I5" s="62"/>
    </row>
    <row r="6" spans="1:15" ht="81.650000000000006" customHeight="1" x14ac:dyDescent="0.35">
      <c r="A6" s="63" t="s">
        <v>7</v>
      </c>
      <c r="B6" s="63"/>
      <c r="C6" s="63"/>
      <c r="D6" s="52" t="s">
        <v>11</v>
      </c>
      <c r="E6" s="53"/>
      <c r="F6" s="53"/>
      <c r="G6" s="53"/>
      <c r="H6" s="53"/>
      <c r="I6" s="53"/>
    </row>
    <row r="7" spans="1:15" ht="52.5" customHeight="1" x14ac:dyDescent="0.35">
      <c r="A7" s="13"/>
      <c r="B7" s="13"/>
      <c r="C7" s="13"/>
      <c r="D7" s="47" t="s">
        <v>88</v>
      </c>
      <c r="E7" s="48"/>
      <c r="F7" s="48"/>
      <c r="G7" s="55" t="s">
        <v>90</v>
      </c>
      <c r="H7" s="56"/>
      <c r="I7" s="56"/>
      <c r="J7" s="57" t="s">
        <v>93</v>
      </c>
      <c r="K7" s="58"/>
      <c r="L7" s="58"/>
      <c r="M7" s="59" t="s">
        <v>101</v>
      </c>
      <c r="N7" s="60"/>
      <c r="O7" s="60"/>
    </row>
    <row r="8" spans="1:15" ht="29" x14ac:dyDescent="0.35">
      <c r="A8" s="5" t="s">
        <v>8</v>
      </c>
      <c r="B8" s="5" t="s">
        <v>48</v>
      </c>
      <c r="C8" s="6" t="s">
        <v>9</v>
      </c>
      <c r="D8" s="14" t="s">
        <v>12</v>
      </c>
      <c r="E8" s="14" t="s">
        <v>15</v>
      </c>
      <c r="F8" s="14" t="s">
        <v>14</v>
      </c>
      <c r="G8" s="15" t="s">
        <v>12</v>
      </c>
      <c r="H8" s="15" t="s">
        <v>15</v>
      </c>
      <c r="I8" s="15" t="s">
        <v>14</v>
      </c>
      <c r="J8" s="16" t="s">
        <v>12</v>
      </c>
      <c r="K8" s="16" t="s">
        <v>15</v>
      </c>
      <c r="L8" s="16" t="s">
        <v>14</v>
      </c>
      <c r="M8" s="17" t="s">
        <v>12</v>
      </c>
      <c r="N8" s="17" t="s">
        <v>15</v>
      </c>
      <c r="O8" s="17" t="s">
        <v>14</v>
      </c>
    </row>
    <row r="9" spans="1:15" ht="25" x14ac:dyDescent="0.35">
      <c r="A9" s="7" t="s">
        <v>16</v>
      </c>
      <c r="B9" s="27" t="s">
        <v>17</v>
      </c>
      <c r="C9" s="8" t="s">
        <v>49</v>
      </c>
      <c r="D9" s="68"/>
      <c r="E9" s="69"/>
      <c r="F9" s="70"/>
      <c r="G9" s="69"/>
      <c r="H9" s="69"/>
      <c r="I9" s="70"/>
      <c r="J9" s="32">
        <v>830597</v>
      </c>
      <c r="K9" s="23">
        <v>1661194</v>
      </c>
      <c r="L9" s="9" t="s">
        <v>94</v>
      </c>
      <c r="M9" s="68"/>
      <c r="N9" s="69"/>
      <c r="O9" s="70"/>
    </row>
    <row r="10" spans="1:15" x14ac:dyDescent="0.35">
      <c r="A10" s="7" t="s">
        <v>50</v>
      </c>
      <c r="B10" s="27" t="s">
        <v>17</v>
      </c>
      <c r="C10" s="8" t="s">
        <v>51</v>
      </c>
      <c r="D10" s="80"/>
      <c r="E10" s="81"/>
      <c r="F10" s="82"/>
      <c r="G10" s="81"/>
      <c r="H10" s="81"/>
      <c r="I10" s="82"/>
      <c r="J10" s="32">
        <v>292686.59999999998</v>
      </c>
      <c r="K10" s="23">
        <v>585373.19999999995</v>
      </c>
      <c r="L10" s="9" t="s">
        <v>94</v>
      </c>
      <c r="M10" s="80"/>
      <c r="N10" s="81"/>
      <c r="O10" s="82"/>
    </row>
    <row r="11" spans="1:15" ht="25" x14ac:dyDescent="0.35">
      <c r="A11" s="7" t="s">
        <v>18</v>
      </c>
      <c r="B11" s="27" t="s">
        <v>26</v>
      </c>
      <c r="C11" s="8" t="s">
        <v>49</v>
      </c>
      <c r="D11" s="80"/>
      <c r="E11" s="81"/>
      <c r="F11" s="82"/>
      <c r="G11" s="81"/>
      <c r="H11" s="81"/>
      <c r="I11" s="82"/>
      <c r="J11" s="68"/>
      <c r="K11" s="69"/>
      <c r="L11" s="70"/>
      <c r="M11" s="80"/>
      <c r="N11" s="81"/>
      <c r="O11" s="82"/>
    </row>
    <row r="12" spans="1:15" ht="25" x14ac:dyDescent="0.35">
      <c r="A12" s="7" t="s">
        <v>52</v>
      </c>
      <c r="B12" s="27" t="s">
        <v>53</v>
      </c>
      <c r="C12" s="8" t="s">
        <v>54</v>
      </c>
      <c r="D12" s="83"/>
      <c r="E12" s="84"/>
      <c r="F12" s="85"/>
      <c r="G12" s="81"/>
      <c r="H12" s="81"/>
      <c r="I12" s="82"/>
      <c r="J12" s="74"/>
      <c r="K12" s="75"/>
      <c r="L12" s="76"/>
      <c r="M12" s="74"/>
      <c r="N12" s="75"/>
      <c r="O12" s="76"/>
    </row>
    <row r="13" spans="1:15" x14ac:dyDescent="0.35">
      <c r="A13" s="7" t="s">
        <v>55</v>
      </c>
      <c r="B13" s="27" t="s">
        <v>28</v>
      </c>
      <c r="C13" s="8" t="s">
        <v>56</v>
      </c>
      <c r="D13" s="31">
        <v>67995</v>
      </c>
      <c r="E13" s="21">
        <v>271980</v>
      </c>
      <c r="F13" s="22">
        <v>15</v>
      </c>
      <c r="G13" s="75"/>
      <c r="H13" s="75"/>
      <c r="I13" s="76"/>
      <c r="J13" s="23">
        <v>118656.7</v>
      </c>
      <c r="K13" s="23">
        <v>474626.8</v>
      </c>
      <c r="L13" s="9" t="s">
        <v>95</v>
      </c>
      <c r="M13" s="23">
        <v>6800</v>
      </c>
      <c r="N13" s="23">
        <f>+M13*H13</f>
        <v>0</v>
      </c>
      <c r="O13" s="26" t="s">
        <v>102</v>
      </c>
    </row>
    <row r="14" spans="1:15" ht="25" x14ac:dyDescent="0.35">
      <c r="A14" s="7" t="s">
        <v>19</v>
      </c>
      <c r="B14" s="27" t="s">
        <v>20</v>
      </c>
      <c r="C14" s="8" t="s">
        <v>57</v>
      </c>
      <c r="D14" s="32">
        <v>795</v>
      </c>
      <c r="E14" s="23">
        <v>39750</v>
      </c>
      <c r="F14" s="9">
        <v>8</v>
      </c>
      <c r="G14" s="30">
        <f>H14/150</f>
        <v>2766.6666666666665</v>
      </c>
      <c r="H14" s="30">
        <v>415000</v>
      </c>
      <c r="I14" s="25" t="s">
        <v>91</v>
      </c>
      <c r="J14" s="23">
        <v>1582.1</v>
      </c>
      <c r="K14" s="23">
        <v>237315</v>
      </c>
      <c r="L14" s="9" t="s">
        <v>95</v>
      </c>
      <c r="M14" s="23">
        <v>1666</v>
      </c>
      <c r="N14" s="23">
        <f>+M14*H14</f>
        <v>691390000</v>
      </c>
      <c r="O14" s="26" t="s">
        <v>102</v>
      </c>
    </row>
    <row r="15" spans="1:15" ht="25" x14ac:dyDescent="0.35">
      <c r="A15" s="7" t="s">
        <v>21</v>
      </c>
      <c r="B15" s="27" t="s">
        <v>20</v>
      </c>
      <c r="C15" s="8" t="s">
        <v>58</v>
      </c>
      <c r="D15" s="23"/>
      <c r="E15" s="23"/>
      <c r="F15" s="9"/>
      <c r="G15" s="23">
        <f>H15/150</f>
        <v>2240</v>
      </c>
      <c r="H15" s="23">
        <v>336000</v>
      </c>
      <c r="I15" s="25" t="s">
        <v>91</v>
      </c>
      <c r="J15" s="32">
        <v>1819.4</v>
      </c>
      <c r="K15" s="23">
        <v>272910</v>
      </c>
      <c r="L15" s="9" t="s">
        <v>95</v>
      </c>
      <c r="M15" s="23">
        <v>2000</v>
      </c>
      <c r="N15" s="23">
        <f t="shared" ref="N15:N17" si="0">+M15*H15</f>
        <v>672000000</v>
      </c>
      <c r="O15" s="26" t="s">
        <v>102</v>
      </c>
    </row>
    <row r="16" spans="1:15" ht="25" x14ac:dyDescent="0.35">
      <c r="A16" s="7" t="s">
        <v>22</v>
      </c>
      <c r="B16" s="27" t="s">
        <v>23</v>
      </c>
      <c r="C16" s="8" t="s">
        <v>59</v>
      </c>
      <c r="D16" s="23">
        <v>1995</v>
      </c>
      <c r="E16" s="23">
        <v>19950</v>
      </c>
      <c r="F16" s="9">
        <v>8</v>
      </c>
      <c r="G16" s="23">
        <f>(5000+15000+45000)/30</f>
        <v>2166.6666666666665</v>
      </c>
      <c r="H16" s="23">
        <f>30*G16</f>
        <v>64999.999999999993</v>
      </c>
      <c r="I16" s="25" t="s">
        <v>91</v>
      </c>
      <c r="J16" s="32">
        <v>1265.7</v>
      </c>
      <c r="K16" s="23">
        <v>37971</v>
      </c>
      <c r="L16" s="9" t="s">
        <v>95</v>
      </c>
      <c r="M16" s="23">
        <v>3500</v>
      </c>
      <c r="N16" s="23">
        <f t="shared" si="0"/>
        <v>227499999.99999997</v>
      </c>
      <c r="O16" s="26" t="s">
        <v>102</v>
      </c>
    </row>
    <row r="17" spans="1:15" ht="34.5" customHeight="1" x14ac:dyDescent="0.35">
      <c r="A17" s="7" t="s">
        <v>24</v>
      </c>
      <c r="B17" s="27" t="s">
        <v>17</v>
      </c>
      <c r="C17" s="8" t="s">
        <v>60</v>
      </c>
      <c r="D17" s="32">
        <v>45995</v>
      </c>
      <c r="E17" s="23">
        <v>91990</v>
      </c>
      <c r="F17" s="9">
        <v>8</v>
      </c>
      <c r="G17" s="23">
        <v>62500</v>
      </c>
      <c r="H17" s="23">
        <f>G17*2</f>
        <v>125000</v>
      </c>
      <c r="I17" s="9" t="s">
        <v>92</v>
      </c>
      <c r="J17" s="23">
        <v>135268.70000000001</v>
      </c>
      <c r="K17" s="23">
        <v>270537.40000000002</v>
      </c>
      <c r="L17" s="9" t="s">
        <v>95</v>
      </c>
      <c r="M17" s="23">
        <v>60000</v>
      </c>
      <c r="N17" s="23">
        <f t="shared" si="0"/>
        <v>7500000000</v>
      </c>
      <c r="O17" s="26" t="s">
        <v>102</v>
      </c>
    </row>
    <row r="18" spans="1:15" ht="43.5" customHeight="1" x14ac:dyDescent="0.35">
      <c r="A18" s="7" t="s">
        <v>25</v>
      </c>
      <c r="B18" s="27" t="s">
        <v>26</v>
      </c>
      <c r="C18" s="8" t="s">
        <v>61</v>
      </c>
      <c r="D18" s="23">
        <v>13995</v>
      </c>
      <c r="E18" s="23">
        <v>41985</v>
      </c>
      <c r="F18" s="9">
        <v>8</v>
      </c>
      <c r="G18" s="23">
        <v>5000</v>
      </c>
      <c r="H18" s="23">
        <f>G18*3</f>
        <v>15000</v>
      </c>
      <c r="I18" s="9" t="s">
        <v>91</v>
      </c>
      <c r="J18" s="32">
        <v>4825</v>
      </c>
      <c r="K18" s="23">
        <v>14475</v>
      </c>
      <c r="L18" s="9" t="s">
        <v>95</v>
      </c>
      <c r="M18" s="68"/>
      <c r="N18" s="69"/>
      <c r="O18" s="70"/>
    </row>
    <row r="19" spans="1:15" ht="25" x14ac:dyDescent="0.35">
      <c r="A19" s="7" t="s">
        <v>27</v>
      </c>
      <c r="B19" s="27" t="s">
        <v>28</v>
      </c>
      <c r="C19" s="8" t="s">
        <v>62</v>
      </c>
      <c r="D19" s="23">
        <v>8995</v>
      </c>
      <c r="E19" s="23">
        <v>35980</v>
      </c>
      <c r="F19" s="9">
        <v>8</v>
      </c>
      <c r="G19" s="71"/>
      <c r="H19" s="72"/>
      <c r="I19" s="73"/>
      <c r="J19" s="23">
        <v>55373.1</v>
      </c>
      <c r="K19" s="23">
        <v>221492.4</v>
      </c>
      <c r="L19" s="9" t="s">
        <v>95</v>
      </c>
      <c r="M19" s="74"/>
      <c r="N19" s="75"/>
      <c r="O19" s="76"/>
    </row>
    <row r="20" spans="1:15" ht="25" x14ac:dyDescent="0.35">
      <c r="A20" s="7" t="s">
        <v>29</v>
      </c>
      <c r="B20" s="27" t="s">
        <v>26</v>
      </c>
      <c r="C20" s="8" t="s">
        <v>63</v>
      </c>
      <c r="D20" s="32">
        <v>24995</v>
      </c>
      <c r="E20" s="23">
        <v>24995</v>
      </c>
      <c r="F20" s="9">
        <v>8</v>
      </c>
      <c r="G20" s="23">
        <v>62500</v>
      </c>
      <c r="H20" s="23">
        <f>2*G20</f>
        <v>125000</v>
      </c>
      <c r="I20" s="9" t="s">
        <v>91</v>
      </c>
      <c r="J20" s="23">
        <v>44825</v>
      </c>
      <c r="K20" s="23">
        <v>134477.70000000001</v>
      </c>
      <c r="L20" s="9" t="s">
        <v>95</v>
      </c>
      <c r="M20" s="23">
        <v>28000</v>
      </c>
      <c r="N20" s="23">
        <f t="shared" ref="N20" si="1">+M20*H20</f>
        <v>3500000000</v>
      </c>
      <c r="O20" s="26" t="s">
        <v>102</v>
      </c>
    </row>
    <row r="21" spans="1:15" x14ac:dyDescent="0.35">
      <c r="A21" s="7" t="s">
        <v>30</v>
      </c>
      <c r="B21" s="27" t="s">
        <v>31</v>
      </c>
      <c r="C21" s="8" t="s">
        <v>64</v>
      </c>
      <c r="D21" s="23">
        <v>4395</v>
      </c>
      <c r="E21" s="23">
        <v>351600</v>
      </c>
      <c r="F21" s="9">
        <v>8</v>
      </c>
      <c r="G21" s="23">
        <v>12000</v>
      </c>
      <c r="H21" s="23">
        <f>G21*80</f>
        <v>960000</v>
      </c>
      <c r="I21" s="9" t="s">
        <v>91</v>
      </c>
      <c r="J21" s="32">
        <v>3618.7</v>
      </c>
      <c r="K21" s="23">
        <v>289496</v>
      </c>
      <c r="L21" s="9" t="s">
        <v>95</v>
      </c>
      <c r="M21" s="23"/>
      <c r="N21" s="23"/>
      <c r="O21" s="9"/>
    </row>
    <row r="22" spans="1:15" x14ac:dyDescent="0.35">
      <c r="A22" s="7" t="s">
        <v>32</v>
      </c>
      <c r="B22" s="27" t="s">
        <v>23</v>
      </c>
      <c r="C22" s="8" t="s">
        <v>64</v>
      </c>
      <c r="D22" s="23">
        <v>4695</v>
      </c>
      <c r="E22" s="23">
        <v>140850</v>
      </c>
      <c r="F22" s="9">
        <v>8</v>
      </c>
      <c r="G22" s="23">
        <v>12000</v>
      </c>
      <c r="H22" s="23">
        <f>G22*30</f>
        <v>360000</v>
      </c>
      <c r="I22" s="9" t="s">
        <v>91</v>
      </c>
      <c r="J22" s="32">
        <v>3083.3</v>
      </c>
      <c r="K22" s="23">
        <v>92499</v>
      </c>
      <c r="L22" s="9" t="s">
        <v>95</v>
      </c>
      <c r="M22" s="23"/>
      <c r="N22" s="23"/>
      <c r="O22" s="9"/>
    </row>
    <row r="23" spans="1:15" x14ac:dyDescent="0.35">
      <c r="A23" s="7" t="s">
        <v>65</v>
      </c>
      <c r="B23" s="27" t="s">
        <v>53</v>
      </c>
      <c r="C23" s="8" t="s">
        <v>64</v>
      </c>
      <c r="D23" s="32">
        <v>5995</v>
      </c>
      <c r="E23" s="23">
        <v>59950</v>
      </c>
      <c r="F23" s="9">
        <v>8</v>
      </c>
      <c r="G23" s="23">
        <v>15000</v>
      </c>
      <c r="H23" s="23">
        <f>G23*10</f>
        <v>150000</v>
      </c>
      <c r="I23" s="9" t="s">
        <v>91</v>
      </c>
      <c r="J23" s="23">
        <v>8459.6</v>
      </c>
      <c r="K23" s="23">
        <v>84596</v>
      </c>
      <c r="L23" s="9" t="s">
        <v>95</v>
      </c>
      <c r="M23" s="23"/>
      <c r="N23" s="23"/>
      <c r="O23" s="9"/>
    </row>
    <row r="24" spans="1:15" x14ac:dyDescent="0.35">
      <c r="A24" s="7" t="s">
        <v>66</v>
      </c>
      <c r="B24" s="27" t="s">
        <v>67</v>
      </c>
      <c r="C24" s="8" t="s">
        <v>68</v>
      </c>
      <c r="D24" s="32">
        <v>17995</v>
      </c>
      <c r="E24" s="23">
        <v>719800</v>
      </c>
      <c r="F24" s="9">
        <v>15</v>
      </c>
      <c r="G24" s="23">
        <v>25000</v>
      </c>
      <c r="H24" s="23">
        <f>G24*40</f>
        <v>1000000</v>
      </c>
      <c r="I24" s="9" t="s">
        <v>92</v>
      </c>
      <c r="J24" s="23">
        <v>22307.5</v>
      </c>
      <c r="K24" s="23">
        <v>892300</v>
      </c>
      <c r="L24" s="9" t="s">
        <v>96</v>
      </c>
      <c r="M24" s="23">
        <v>38000</v>
      </c>
      <c r="N24" s="23">
        <f t="shared" ref="N24" si="2">+M24*H24</f>
        <v>38000000000</v>
      </c>
      <c r="O24" s="26" t="s">
        <v>102</v>
      </c>
    </row>
    <row r="25" spans="1:15" x14ac:dyDescent="0.35">
      <c r="A25" s="10" t="s">
        <v>69</v>
      </c>
      <c r="B25" s="28" t="s">
        <v>23</v>
      </c>
      <c r="C25" s="11" t="s">
        <v>68</v>
      </c>
      <c r="D25" s="68"/>
      <c r="E25" s="69"/>
      <c r="F25" s="70"/>
      <c r="G25" s="23">
        <v>25000</v>
      </c>
      <c r="H25" s="23">
        <f>G25*30</f>
        <v>750000</v>
      </c>
      <c r="I25" s="9" t="s">
        <v>92</v>
      </c>
      <c r="J25" s="32">
        <v>23256.7</v>
      </c>
      <c r="K25" s="23">
        <v>679701</v>
      </c>
      <c r="L25" s="9" t="s">
        <v>97</v>
      </c>
      <c r="M25" s="23"/>
      <c r="N25" s="23"/>
      <c r="O25" s="9"/>
    </row>
    <row r="26" spans="1:15" x14ac:dyDescent="0.35">
      <c r="A26" s="7" t="s">
        <v>70</v>
      </c>
      <c r="B26" s="27" t="s">
        <v>67</v>
      </c>
      <c r="C26" s="8" t="s">
        <v>71</v>
      </c>
      <c r="D26" s="31">
        <v>11995</v>
      </c>
      <c r="E26" s="21">
        <v>479800</v>
      </c>
      <c r="F26" s="9">
        <v>15</v>
      </c>
      <c r="G26" s="23">
        <v>35000</v>
      </c>
      <c r="H26" s="23">
        <f>G26*40</f>
        <v>1400000</v>
      </c>
      <c r="I26" s="9" t="s">
        <v>92</v>
      </c>
      <c r="J26" s="23">
        <v>16532.8</v>
      </c>
      <c r="K26" s="23">
        <v>661312</v>
      </c>
      <c r="L26" s="9" t="s">
        <v>98</v>
      </c>
      <c r="M26" s="23"/>
      <c r="N26" s="23"/>
      <c r="O26" s="9"/>
    </row>
    <row r="27" spans="1:15" x14ac:dyDescent="0.35">
      <c r="A27" s="7" t="s">
        <v>72</v>
      </c>
      <c r="B27" s="27" t="s">
        <v>34</v>
      </c>
      <c r="C27" s="8" t="s">
        <v>73</v>
      </c>
      <c r="D27" s="31">
        <v>12995</v>
      </c>
      <c r="E27" s="21">
        <v>649750</v>
      </c>
      <c r="F27" s="9">
        <v>15</v>
      </c>
      <c r="G27" s="23">
        <v>25000</v>
      </c>
      <c r="H27" s="23">
        <f>G27*50</f>
        <v>1250000</v>
      </c>
      <c r="I27" s="9" t="s">
        <v>92</v>
      </c>
      <c r="J27" s="23">
        <v>13232.6</v>
      </c>
      <c r="K27" s="23">
        <v>661630</v>
      </c>
      <c r="L27" s="9" t="s">
        <v>95</v>
      </c>
      <c r="M27" s="23"/>
      <c r="N27" s="23"/>
      <c r="O27" s="9"/>
    </row>
    <row r="28" spans="1:15" x14ac:dyDescent="0.35">
      <c r="A28" s="7" t="s">
        <v>74</v>
      </c>
      <c r="B28" s="29">
        <v>90</v>
      </c>
      <c r="C28" s="8" t="s">
        <v>73</v>
      </c>
      <c r="D28" s="20">
        <v>14595</v>
      </c>
      <c r="E28" s="21">
        <v>1313550</v>
      </c>
      <c r="F28" s="9">
        <v>15</v>
      </c>
      <c r="G28" s="23">
        <v>35000</v>
      </c>
      <c r="H28" s="23">
        <f>G28*90</f>
        <v>3150000</v>
      </c>
      <c r="I28" s="9" t="s">
        <v>91</v>
      </c>
      <c r="J28" s="32">
        <v>14397</v>
      </c>
      <c r="K28" s="23">
        <v>1295730</v>
      </c>
      <c r="L28" s="9" t="s">
        <v>95</v>
      </c>
      <c r="M28" s="23"/>
      <c r="N28" s="23"/>
      <c r="O28" s="9"/>
    </row>
    <row r="29" spans="1:15" x14ac:dyDescent="0.35">
      <c r="A29" s="7" t="s">
        <v>75</v>
      </c>
      <c r="B29" s="27" t="s">
        <v>76</v>
      </c>
      <c r="C29" s="8" t="s">
        <v>77</v>
      </c>
      <c r="D29" s="23">
        <v>6995</v>
      </c>
      <c r="E29" s="23">
        <v>139900</v>
      </c>
      <c r="F29" s="9">
        <v>15</v>
      </c>
      <c r="G29" s="23">
        <v>10000</v>
      </c>
      <c r="H29" s="23">
        <f>G29*20</f>
        <v>200000</v>
      </c>
      <c r="I29" s="9" t="s">
        <v>92</v>
      </c>
      <c r="J29" s="32">
        <v>5695.5</v>
      </c>
      <c r="K29" s="23">
        <v>113910</v>
      </c>
      <c r="L29" s="9" t="s">
        <v>95</v>
      </c>
      <c r="M29" s="23">
        <v>6800</v>
      </c>
      <c r="N29" s="23">
        <f t="shared" ref="N29:N32" si="3">+M29*H29</f>
        <v>1360000000</v>
      </c>
      <c r="O29" s="26" t="s">
        <v>102</v>
      </c>
    </row>
    <row r="30" spans="1:15" x14ac:dyDescent="0.35">
      <c r="A30" s="7" t="s">
        <v>33</v>
      </c>
      <c r="B30" s="27" t="s">
        <v>34</v>
      </c>
      <c r="C30" s="8" t="s">
        <v>78</v>
      </c>
      <c r="D30" s="23">
        <v>2795</v>
      </c>
      <c r="E30" s="23">
        <v>139750</v>
      </c>
      <c r="F30" s="9">
        <v>8</v>
      </c>
      <c r="G30" s="23">
        <v>5000</v>
      </c>
      <c r="H30" s="23">
        <f>G30*50</f>
        <v>250000</v>
      </c>
      <c r="I30" s="9" t="s">
        <v>92</v>
      </c>
      <c r="J30" s="32">
        <v>2318.1</v>
      </c>
      <c r="K30" s="23">
        <v>115905</v>
      </c>
      <c r="L30" s="9" t="s">
        <v>95</v>
      </c>
      <c r="M30" s="23">
        <v>3800</v>
      </c>
      <c r="N30" s="23">
        <f t="shared" si="3"/>
        <v>950000000</v>
      </c>
      <c r="O30" s="26" t="s">
        <v>102</v>
      </c>
    </row>
    <row r="31" spans="1:15" x14ac:dyDescent="0.35">
      <c r="A31" s="7" t="s">
        <v>35</v>
      </c>
      <c r="B31" s="27" t="s">
        <v>34</v>
      </c>
      <c r="C31" s="8" t="s">
        <v>79</v>
      </c>
      <c r="D31" s="32">
        <v>3595</v>
      </c>
      <c r="E31" s="23">
        <v>179750</v>
      </c>
      <c r="F31" s="9">
        <v>15</v>
      </c>
      <c r="G31" s="23">
        <v>20000</v>
      </c>
      <c r="H31" s="23">
        <f>G31*50</f>
        <v>1000000</v>
      </c>
      <c r="I31" s="9" t="s">
        <v>92</v>
      </c>
      <c r="J31" s="23">
        <v>11693.5</v>
      </c>
      <c r="K31" s="23">
        <v>584675</v>
      </c>
      <c r="L31" s="9" t="s">
        <v>95</v>
      </c>
      <c r="M31" s="23">
        <v>19000</v>
      </c>
      <c r="N31" s="23">
        <f t="shared" si="3"/>
        <v>19000000000</v>
      </c>
      <c r="O31" s="26" t="s">
        <v>102</v>
      </c>
    </row>
    <row r="32" spans="1:15" x14ac:dyDescent="0.35">
      <c r="A32" s="10" t="s">
        <v>36</v>
      </c>
      <c r="B32" s="28" t="s">
        <v>37</v>
      </c>
      <c r="C32" s="11" t="s">
        <v>80</v>
      </c>
      <c r="D32" s="31">
        <v>795</v>
      </c>
      <c r="E32" s="21">
        <f t="shared" ref="E32" si="4">D32*H32</f>
        <v>795000000</v>
      </c>
      <c r="F32" s="22">
        <v>8</v>
      </c>
      <c r="G32" s="23">
        <v>1000</v>
      </c>
      <c r="H32" s="23">
        <f>G32*1000</f>
        <v>1000000</v>
      </c>
      <c r="I32" s="9" t="s">
        <v>92</v>
      </c>
      <c r="J32" s="23">
        <v>821.1</v>
      </c>
      <c r="K32" s="23">
        <v>821100</v>
      </c>
      <c r="L32" s="9" t="s">
        <v>95</v>
      </c>
      <c r="M32" s="23">
        <v>1800</v>
      </c>
      <c r="N32" s="23">
        <f t="shared" si="3"/>
        <v>1800000000</v>
      </c>
      <c r="O32" s="26" t="s">
        <v>102</v>
      </c>
    </row>
    <row r="33" spans="1:15" x14ac:dyDescent="0.35">
      <c r="A33" s="7" t="s">
        <v>38</v>
      </c>
      <c r="B33" s="27" t="s">
        <v>39</v>
      </c>
      <c r="C33" s="8" t="s">
        <v>81</v>
      </c>
      <c r="D33" s="23">
        <v>2695</v>
      </c>
      <c r="E33" s="23">
        <v>269500</v>
      </c>
      <c r="F33" s="9">
        <v>15</v>
      </c>
      <c r="G33" s="23">
        <v>10000</v>
      </c>
      <c r="H33" s="23">
        <f>G33*100</f>
        <v>1000000</v>
      </c>
      <c r="I33" s="9" t="s">
        <v>92</v>
      </c>
      <c r="J33" s="32">
        <v>1659.3</v>
      </c>
      <c r="K33" s="23">
        <v>165930</v>
      </c>
      <c r="L33" s="9" t="s">
        <v>99</v>
      </c>
      <c r="M33" s="23"/>
      <c r="N33" s="23"/>
      <c r="O33" s="9"/>
    </row>
    <row r="34" spans="1:15" x14ac:dyDescent="0.35">
      <c r="A34" s="7" t="s">
        <v>40</v>
      </c>
      <c r="B34" s="27" t="s">
        <v>39</v>
      </c>
      <c r="C34" s="8" t="s">
        <v>81</v>
      </c>
      <c r="D34" s="20">
        <v>2295</v>
      </c>
      <c r="E34" s="21">
        <v>229500</v>
      </c>
      <c r="F34" s="22">
        <v>15</v>
      </c>
      <c r="G34" s="23">
        <v>10000</v>
      </c>
      <c r="H34" s="23">
        <f>G34*100</f>
        <v>1000000</v>
      </c>
      <c r="I34" s="9" t="s">
        <v>92</v>
      </c>
      <c r="J34" s="32">
        <v>1644</v>
      </c>
      <c r="K34" s="23">
        <v>164400</v>
      </c>
      <c r="L34" s="9" t="s">
        <v>95</v>
      </c>
      <c r="M34" s="23"/>
      <c r="N34" s="23"/>
      <c r="O34" s="9"/>
    </row>
    <row r="35" spans="1:15" x14ac:dyDescent="0.35">
      <c r="A35" s="7" t="s">
        <v>41</v>
      </c>
      <c r="B35" s="27" t="s">
        <v>39</v>
      </c>
      <c r="C35" s="8" t="s">
        <v>82</v>
      </c>
      <c r="D35" s="31">
        <v>1045</v>
      </c>
      <c r="E35" s="21">
        <v>104500</v>
      </c>
      <c r="F35" s="22">
        <v>15</v>
      </c>
      <c r="G35" s="23">
        <v>2500</v>
      </c>
      <c r="H35" s="23">
        <f>G35*100</f>
        <v>250000</v>
      </c>
      <c r="I35" s="9" t="s">
        <v>92</v>
      </c>
      <c r="J35" s="23">
        <v>1264.8</v>
      </c>
      <c r="K35" s="23">
        <v>126480</v>
      </c>
      <c r="L35" s="9" t="s">
        <v>99</v>
      </c>
      <c r="M35" s="23">
        <v>1500</v>
      </c>
      <c r="N35" s="23">
        <f t="shared" ref="N35:N40" si="5">+M35*H35</f>
        <v>375000000</v>
      </c>
      <c r="O35" s="26" t="s">
        <v>102</v>
      </c>
    </row>
    <row r="36" spans="1:15" x14ac:dyDescent="0.35">
      <c r="A36" s="7" t="s">
        <v>42</v>
      </c>
      <c r="B36" s="27" t="s">
        <v>39</v>
      </c>
      <c r="C36" s="8" t="s">
        <v>82</v>
      </c>
      <c r="D36" s="23">
        <v>1025</v>
      </c>
      <c r="E36" s="23">
        <v>102500</v>
      </c>
      <c r="F36" s="9">
        <v>15</v>
      </c>
      <c r="G36" s="23">
        <v>5000</v>
      </c>
      <c r="H36" s="23">
        <f>G36*100</f>
        <v>500000</v>
      </c>
      <c r="I36" s="9" t="s">
        <v>92</v>
      </c>
      <c r="J36" s="32">
        <v>916.1</v>
      </c>
      <c r="K36" s="23">
        <v>91640</v>
      </c>
      <c r="L36" s="9" t="s">
        <v>95</v>
      </c>
      <c r="M36" s="23">
        <v>1600</v>
      </c>
      <c r="N36" s="23">
        <f t="shared" si="5"/>
        <v>800000000</v>
      </c>
      <c r="O36" s="26" t="s">
        <v>102</v>
      </c>
    </row>
    <row r="37" spans="1:15" x14ac:dyDescent="0.35">
      <c r="A37" s="7" t="s">
        <v>43</v>
      </c>
      <c r="B37" s="27" t="s">
        <v>34</v>
      </c>
      <c r="C37" s="8" t="s">
        <v>83</v>
      </c>
      <c r="D37" s="32">
        <v>5995</v>
      </c>
      <c r="E37" s="23">
        <v>299750</v>
      </c>
      <c r="F37" s="9">
        <v>15</v>
      </c>
      <c r="G37" s="23">
        <v>15000</v>
      </c>
      <c r="H37" s="23">
        <f>G37*50</f>
        <v>750000</v>
      </c>
      <c r="I37" s="9" t="s">
        <v>92</v>
      </c>
      <c r="J37" s="23">
        <v>6308.1</v>
      </c>
      <c r="K37" s="23">
        <v>315405</v>
      </c>
      <c r="L37" s="9" t="s">
        <v>95</v>
      </c>
      <c r="M37" s="23">
        <v>8000</v>
      </c>
      <c r="N37" s="23">
        <f t="shared" si="5"/>
        <v>6000000000</v>
      </c>
      <c r="O37" s="26" t="s">
        <v>102</v>
      </c>
    </row>
    <row r="38" spans="1:15" x14ac:dyDescent="0.35">
      <c r="A38" s="7" t="s">
        <v>44</v>
      </c>
      <c r="B38" s="27" t="s">
        <v>39</v>
      </c>
      <c r="C38" s="8" t="s">
        <v>84</v>
      </c>
      <c r="D38" s="23">
        <v>2395</v>
      </c>
      <c r="E38" s="23">
        <v>239500</v>
      </c>
      <c r="F38" s="9">
        <v>15</v>
      </c>
      <c r="G38" s="23">
        <v>5000</v>
      </c>
      <c r="H38" s="23">
        <f>G38*100</f>
        <v>500000</v>
      </c>
      <c r="I38" s="9" t="s">
        <v>92</v>
      </c>
      <c r="J38" s="32">
        <v>1535.1</v>
      </c>
      <c r="K38" s="23">
        <v>153510</v>
      </c>
      <c r="L38" s="9" t="s">
        <v>95</v>
      </c>
      <c r="M38" s="23">
        <v>3000</v>
      </c>
      <c r="N38" s="23">
        <f t="shared" si="5"/>
        <v>1500000000</v>
      </c>
      <c r="O38" s="26" t="s">
        <v>102</v>
      </c>
    </row>
    <row r="39" spans="1:15" x14ac:dyDescent="0.35">
      <c r="A39" s="7" t="s">
        <v>45</v>
      </c>
      <c r="B39" s="27" t="s">
        <v>39</v>
      </c>
      <c r="C39" s="8" t="s">
        <v>85</v>
      </c>
      <c r="D39" s="24">
        <v>3995</v>
      </c>
      <c r="E39" s="24">
        <v>399500</v>
      </c>
      <c r="F39" s="12">
        <v>15</v>
      </c>
      <c r="G39" s="23">
        <v>2500</v>
      </c>
      <c r="H39" s="23">
        <f>G39*100</f>
        <v>250000</v>
      </c>
      <c r="I39" s="9" t="s">
        <v>92</v>
      </c>
      <c r="J39" s="33">
        <v>2102</v>
      </c>
      <c r="K39" s="24">
        <v>210100</v>
      </c>
      <c r="L39" s="9" t="s">
        <v>95</v>
      </c>
      <c r="M39" s="23">
        <v>3800</v>
      </c>
      <c r="N39" s="23">
        <f t="shared" si="5"/>
        <v>950000000</v>
      </c>
      <c r="O39" s="26" t="s">
        <v>102</v>
      </c>
    </row>
    <row r="40" spans="1:15" x14ac:dyDescent="0.35">
      <c r="A40" s="7" t="s">
        <v>46</v>
      </c>
      <c r="B40" s="27" t="s">
        <v>39</v>
      </c>
      <c r="C40" s="8" t="s">
        <v>86</v>
      </c>
      <c r="D40" s="33">
        <v>4995</v>
      </c>
      <c r="E40" s="24">
        <v>499500</v>
      </c>
      <c r="F40" s="12">
        <v>15</v>
      </c>
      <c r="G40" s="71"/>
      <c r="H40" s="72"/>
      <c r="I40" s="73"/>
      <c r="J40" s="24">
        <v>5581.2</v>
      </c>
      <c r="K40" s="24">
        <v>558120</v>
      </c>
      <c r="L40" s="9" t="s">
        <v>95</v>
      </c>
      <c r="M40" s="23">
        <v>6000</v>
      </c>
      <c r="N40" s="23">
        <f t="shared" si="5"/>
        <v>0</v>
      </c>
      <c r="O40" s="26" t="s">
        <v>102</v>
      </c>
    </row>
    <row r="41" spans="1:15" x14ac:dyDescent="0.35">
      <c r="A41" s="7" t="s">
        <v>47</v>
      </c>
      <c r="B41" s="7" t="s">
        <v>34</v>
      </c>
      <c r="C41" s="8" t="s">
        <v>87</v>
      </c>
      <c r="D41" s="24">
        <v>4795</v>
      </c>
      <c r="E41" s="24">
        <v>239750</v>
      </c>
      <c r="F41" s="12" t="s">
        <v>89</v>
      </c>
      <c r="G41" s="32">
        <v>3500</v>
      </c>
      <c r="H41" s="23">
        <f>G41*50</f>
        <v>175000</v>
      </c>
      <c r="I41" s="9" t="s">
        <v>92</v>
      </c>
      <c r="J41" s="24">
        <v>6135</v>
      </c>
      <c r="K41" s="24">
        <v>306750</v>
      </c>
      <c r="L41" s="12" t="s">
        <v>100</v>
      </c>
      <c r="M41" s="77"/>
      <c r="N41" s="78"/>
      <c r="O41" s="79"/>
    </row>
  </sheetData>
  <mergeCells count="22">
    <mergeCell ref="D25:F25"/>
    <mergeCell ref="G40:I40"/>
    <mergeCell ref="J11:L12"/>
    <mergeCell ref="M41:O41"/>
    <mergeCell ref="D9:F12"/>
    <mergeCell ref="G9:I13"/>
    <mergeCell ref="M9:O12"/>
    <mergeCell ref="M18:O19"/>
    <mergeCell ref="G19:I19"/>
    <mergeCell ref="C3:D3"/>
    <mergeCell ref="C4:D4"/>
    <mergeCell ref="A1:I1"/>
    <mergeCell ref="A2:I2"/>
    <mergeCell ref="F3:I3"/>
    <mergeCell ref="F4:I4"/>
    <mergeCell ref="D7:F7"/>
    <mergeCell ref="G7:I7"/>
    <mergeCell ref="J7:L7"/>
    <mergeCell ref="M7:O7"/>
    <mergeCell ref="A5:I5"/>
    <mergeCell ref="D6:I6"/>
    <mergeCell ref="A6:C6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FEE31-C58F-495B-A835-1D0688450A52}">
  <dimension ref="A1:F10"/>
  <sheetViews>
    <sheetView tabSelected="1" zoomScale="60" zoomScaleNormal="60" workbookViewId="0">
      <selection activeCell="B13" sqref="B13"/>
    </sheetView>
  </sheetViews>
  <sheetFormatPr defaultColWidth="63" defaultRowHeight="14.5" x14ac:dyDescent="0.35"/>
  <cols>
    <col min="1" max="1" width="25.453125" customWidth="1"/>
    <col min="2" max="2" width="70.26953125" customWidth="1"/>
    <col min="3" max="3" width="24.6328125" style="4" customWidth="1"/>
    <col min="4" max="5" width="24.6328125" customWidth="1"/>
    <col min="6" max="6" width="25.26953125" customWidth="1"/>
  </cols>
  <sheetData>
    <row r="1" spans="1:6" ht="28.5" x14ac:dyDescent="0.65">
      <c r="A1" s="42" t="s">
        <v>106</v>
      </c>
      <c r="B1" s="43"/>
      <c r="C1" s="43"/>
      <c r="D1" s="43"/>
      <c r="E1" s="43"/>
      <c r="F1" s="43"/>
    </row>
    <row r="2" spans="1:6" x14ac:dyDescent="0.35">
      <c r="A2" s="44" t="s">
        <v>0</v>
      </c>
      <c r="B2" s="45"/>
      <c r="C2" s="45"/>
      <c r="D2" s="45"/>
      <c r="E2" s="45"/>
      <c r="F2" s="45"/>
    </row>
    <row r="3" spans="1:6" s="2" customFormat="1" ht="29" x14ac:dyDescent="0.35">
      <c r="A3" s="1" t="s">
        <v>1</v>
      </c>
      <c r="B3" s="1"/>
      <c r="C3" s="46" t="s">
        <v>2</v>
      </c>
      <c r="D3" s="46"/>
      <c r="E3" s="1" t="s">
        <v>3</v>
      </c>
      <c r="F3" s="18" t="s">
        <v>2</v>
      </c>
    </row>
    <row r="4" spans="1:6" x14ac:dyDescent="0.35">
      <c r="A4" s="1" t="s">
        <v>4</v>
      </c>
      <c r="B4" s="1"/>
      <c r="C4" s="46" t="s">
        <v>10</v>
      </c>
      <c r="D4" s="46"/>
      <c r="E4" s="3" t="s">
        <v>5</v>
      </c>
      <c r="F4" s="19" t="s">
        <v>6</v>
      </c>
    </row>
    <row r="5" spans="1:6" ht="23.5" x14ac:dyDescent="0.55000000000000004">
      <c r="A5" s="38"/>
      <c r="B5" s="39"/>
      <c r="C5" s="39"/>
      <c r="D5" s="39"/>
      <c r="E5" s="39"/>
      <c r="F5" s="39"/>
    </row>
    <row r="6" spans="1:6" ht="105" customHeight="1" x14ac:dyDescent="0.35">
      <c r="A6" s="50" t="s">
        <v>7</v>
      </c>
      <c r="B6" s="51"/>
      <c r="C6" s="52" t="s">
        <v>11</v>
      </c>
      <c r="D6" s="53"/>
      <c r="E6" s="54"/>
      <c r="F6" s="40"/>
    </row>
    <row r="7" spans="1:6" ht="34" customHeight="1" x14ac:dyDescent="0.35">
      <c r="A7" s="13"/>
      <c r="B7" s="13"/>
      <c r="C7" s="47" t="s">
        <v>103</v>
      </c>
      <c r="D7" s="48"/>
      <c r="E7" s="49"/>
    </row>
    <row r="8" spans="1:6" ht="58" customHeight="1" thickBot="1" x14ac:dyDescent="0.4">
      <c r="A8" s="5" t="s">
        <v>48</v>
      </c>
      <c r="B8" s="6" t="s">
        <v>9</v>
      </c>
      <c r="C8" s="41" t="s">
        <v>12</v>
      </c>
      <c r="D8" s="41" t="s">
        <v>15</v>
      </c>
      <c r="E8" s="41" t="s">
        <v>14</v>
      </c>
    </row>
    <row r="9" spans="1:6" ht="46" customHeight="1" thickBot="1" x14ac:dyDescent="0.4">
      <c r="A9" s="34">
        <v>10</v>
      </c>
      <c r="B9" s="35" t="s">
        <v>104</v>
      </c>
      <c r="C9" s="23"/>
      <c r="D9" s="23"/>
      <c r="E9" s="23"/>
    </row>
    <row r="10" spans="1:6" ht="61" customHeight="1" thickBot="1" x14ac:dyDescent="0.4">
      <c r="A10" s="36">
        <v>2</v>
      </c>
      <c r="B10" s="37" t="s">
        <v>105</v>
      </c>
      <c r="C10" s="23"/>
      <c r="D10" s="23"/>
      <c r="E10" s="23"/>
    </row>
  </sheetData>
  <mergeCells count="7">
    <mergeCell ref="A1:F1"/>
    <mergeCell ref="A2:F2"/>
    <mergeCell ref="C3:D3"/>
    <mergeCell ref="C4:D4"/>
    <mergeCell ref="C7:E7"/>
    <mergeCell ref="A6:B6"/>
    <mergeCell ref="C6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A9D35CC7C8BB43833AB7EB55EA217C" ma:contentTypeVersion="18" ma:contentTypeDescription="Create a new document." ma:contentTypeScope="" ma:versionID="abfd7528545b2383b7df7b57d75cc62f">
  <xsd:schema xmlns:xsd="http://www.w3.org/2001/XMLSchema" xmlns:xs="http://www.w3.org/2001/XMLSchema" xmlns:p="http://schemas.microsoft.com/office/2006/metadata/properties" xmlns:ns2="d6d425d3-2034-41dd-972f-63d1965aadba" xmlns:ns3="e25a856f-302d-457d-9889-8ad37d371859" xmlns:ns4="ca283e0b-db31-4043-a2ef-b80661bf084a" targetNamespace="http://schemas.microsoft.com/office/2006/metadata/properties" ma:root="true" ma:fieldsID="f753532af9d5182532fa2b6b0858e1c5" ns2:_="" ns3:_="" ns4:_="">
    <xsd:import namespace="d6d425d3-2034-41dd-972f-63d1965aadba"/>
    <xsd:import namespace="e25a856f-302d-457d-9889-8ad37d371859"/>
    <xsd:import namespace="ca283e0b-db31-4043-a2ef-b80661bf08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MediaServiceOCR" minOccurs="0"/>
                <xsd:element ref="ns3:CFCI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d425d3-2034-41dd-972f-63d1965aadb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5a856f-302d-457d-9889-8ad37d3718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FCI" ma:index="26" nillable="true" ma:displayName="CFCI" ma:format="Dropdown" ma:internalName="CFCI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da15a0c-77ee-4b30-8f0c-4906ea886d68}" ma:internalName="TaxCatchAll" ma:showField="CatchAllData" ma:web="d6d425d3-2034-41dd-972f-63d1965aad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FCI xmlns="e25a856f-302d-457d-9889-8ad37d371859" xsi:nil="true"/>
    <_dlc_DocId xmlns="d6d425d3-2034-41dd-972f-63d1965aadba">CRICONF-757643053-57405</_dlc_DocId>
    <_dlc_DocIdUrl xmlns="d6d425d3-2034-41dd-972f-63d1965aadba">
      <Url>https://unicef.sharepoint.com/teams/CRI-Conf/_layouts/15/DocIdRedir.aspx?ID=CRICONF-757643053-57405</Url>
      <Description>CRICONF-757643053-57405</Description>
    </_dlc_DocIdUrl>
    <lcf76f155ced4ddcb4097134ff3c332f xmlns="e25a856f-302d-457d-9889-8ad37d371859">
      <Terms xmlns="http://schemas.microsoft.com/office/infopath/2007/PartnerControls"/>
    </lcf76f155ced4ddcb4097134ff3c332f>
    <TaxCatchAll xmlns="ca283e0b-db31-4043-a2ef-b80661bf084a" xsi:nil="true"/>
  </documentManagement>
</p:properties>
</file>

<file path=customXml/itemProps1.xml><?xml version="1.0" encoding="utf-8"?>
<ds:datastoreItem xmlns:ds="http://schemas.openxmlformats.org/officeDocument/2006/customXml" ds:itemID="{EAF956A6-D210-4DA8-9AED-C0B973F177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3C3D3D-55B6-4013-AA98-FFF73247C17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6D2EF0C-3912-494A-95AF-2ACDB02E5D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d425d3-2034-41dd-972f-63d1965aadba"/>
    <ds:schemaRef ds:uri="e25a856f-302d-457d-9889-8ad37d371859"/>
    <ds:schemaRef ds:uri="ca283e0b-db31-4043-a2ef-b80661bf08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7F1E8B4-04C4-4D23-96CE-A2342579062B}">
  <ds:schemaRefs>
    <ds:schemaRef ds:uri="http://schemas.microsoft.com/office/2006/metadata/properties"/>
    <ds:schemaRef ds:uri="http://schemas.microsoft.com/office/infopath/2007/PartnerControls"/>
    <ds:schemaRef ds:uri="e25a856f-302d-457d-9889-8ad37d371859"/>
    <ds:schemaRef ds:uri="d6d425d3-2034-41dd-972f-63d1965aadba"/>
    <ds:schemaRef ds:uri="ca283e0b-db31-4043-a2ef-b80661bf084a"/>
  </ds:schemaRefs>
</ds:datastoreItem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Sección A Operaciones</vt:lpstr>
      <vt:lpstr>Sheet1</vt:lpstr>
    </vt:vector>
  </TitlesOfParts>
  <Company>UNICEF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Paul Loria</dc:creator>
  <cp:lastModifiedBy>Jean Paul Loria</cp:lastModifiedBy>
  <dcterms:created xsi:type="dcterms:W3CDTF">2025-03-04T16:12:36Z</dcterms:created>
  <dcterms:modified xsi:type="dcterms:W3CDTF">2026-10-12T22:16:08Z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0x0101000AA9D35CC7C8BB43833AB7EB55EA217C</vt:lpwstr>
  </property>
  <property fmtid="{D5CDD505-2E9C-101B-9397-08002B2CF9AE}" pid="4" name="_dlc_DocIdItemGuid">
    <vt:lpwstr>45e5b378-65b9-49d5-a7f2-a7f67ffef40d</vt:lpwstr>
  </property>
</Properties>
</file>